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3520" windowHeight="9975" activeTab="1"/>
  </bookViews>
  <sheets>
    <sheet name="nowy" sheetId="1" r:id="rId1"/>
    <sheet name="1505" sheetId="2" r:id="rId2"/>
  </sheets>
  <definedNames>
    <definedName name="_xlnm.Print_Area" localSheetId="1">'1505'!$A$1:$U$99</definedName>
    <definedName name="_xlnm.Print_Area" localSheetId="0">nowy!$A$1:$U$99</definedName>
  </definedNames>
  <calcPr calcId="125725"/>
</workbook>
</file>

<file path=xl/calcChain.xml><?xml version="1.0" encoding="utf-8"?>
<calcChain xmlns="http://schemas.openxmlformats.org/spreadsheetml/2006/main">
  <c r="I38" i="2"/>
  <c r="J38" s="1"/>
  <c r="K38" s="1"/>
  <c r="L38" s="1"/>
  <c r="M38" s="1"/>
  <c r="N38" s="1"/>
  <c r="O38" s="1"/>
  <c r="A99"/>
  <c r="A98"/>
  <c r="A97"/>
  <c r="A96"/>
  <c r="A95"/>
  <c r="A94"/>
  <c r="A93"/>
  <c r="A91"/>
  <c r="A90"/>
  <c r="A89"/>
  <c r="A88"/>
  <c r="A87"/>
  <c r="A86"/>
  <c r="A85"/>
  <c r="A83"/>
  <c r="A82"/>
  <c r="A81"/>
  <c r="A80"/>
  <c r="A79"/>
  <c r="A78"/>
  <c r="A75"/>
  <c r="A74"/>
  <c r="A72"/>
  <c r="A71"/>
  <c r="A69"/>
  <c r="A68"/>
  <c r="A67"/>
  <c r="A66"/>
  <c r="A65"/>
  <c r="A64"/>
  <c r="A63"/>
  <c r="A62"/>
  <c r="A60"/>
  <c r="A58"/>
  <c r="A57"/>
  <c r="A56"/>
  <c r="A55"/>
  <c r="A54"/>
  <c r="A53"/>
  <c r="A52"/>
  <c r="A51"/>
  <c r="A50"/>
  <c r="A49"/>
  <c r="A46"/>
  <c r="A45"/>
  <c r="A42"/>
  <c r="A41"/>
  <c r="A40"/>
  <c r="A39"/>
  <c r="A37"/>
  <c r="A35"/>
  <c r="A34"/>
  <c r="A32"/>
  <c r="A31"/>
  <c r="A30"/>
  <c r="A29"/>
  <c r="A28"/>
  <c r="A27"/>
  <c r="A26"/>
  <c r="A25"/>
  <c r="A22"/>
  <c r="A20"/>
  <c r="A19"/>
  <c r="A17"/>
  <c r="A16"/>
  <c r="A14"/>
  <c r="A13"/>
  <c r="A12"/>
  <c r="A11"/>
  <c r="A10"/>
  <c r="A8"/>
  <c r="A7"/>
  <c r="A6"/>
  <c r="A5"/>
  <c r="A5" i="1"/>
  <c r="A6"/>
  <c r="A7"/>
  <c r="A8"/>
  <c r="A10"/>
  <c r="A11"/>
  <c r="A12"/>
  <c r="A13"/>
  <c r="A14"/>
  <c r="A16"/>
  <c r="A17"/>
  <c r="A19"/>
  <c r="A20"/>
  <c r="A22"/>
  <c r="A25"/>
  <c r="A26"/>
  <c r="A27"/>
  <c r="A28"/>
  <c r="A29"/>
  <c r="A30"/>
  <c r="A31"/>
  <c r="A32"/>
  <c r="A34"/>
  <c r="A35"/>
  <c r="A37"/>
  <c r="A39"/>
  <c r="A40"/>
  <c r="A41"/>
  <c r="A42"/>
  <c r="A45"/>
  <c r="A46"/>
  <c r="A49"/>
  <c r="A50"/>
  <c r="A51"/>
  <c r="A52"/>
  <c r="A53"/>
  <c r="A54"/>
  <c r="A55"/>
  <c r="A56"/>
  <c r="A57"/>
  <c r="A58"/>
  <c r="A60"/>
  <c r="A62"/>
  <c r="A63"/>
  <c r="A64"/>
  <c r="A65"/>
  <c r="A66"/>
  <c r="A67"/>
  <c r="A68"/>
  <c r="A69"/>
  <c r="A71"/>
  <c r="A72"/>
  <c r="A74"/>
  <c r="A75"/>
  <c r="A78"/>
  <c r="A79"/>
  <c r="A80"/>
  <c r="A81"/>
  <c r="A82"/>
  <c r="A83"/>
  <c r="A85"/>
  <c r="A86"/>
  <c r="A87"/>
  <c r="A88"/>
  <c r="A89"/>
  <c r="A90"/>
  <c r="A91"/>
  <c r="A93"/>
  <c r="A94"/>
  <c r="A95"/>
  <c r="A96"/>
  <c r="A97"/>
  <c r="A98"/>
  <c r="A99"/>
  <c r="P38" i="2" l="1"/>
  <c r="Q38" s="1"/>
  <c r="R38" s="1"/>
</calcChain>
</file>

<file path=xl/sharedStrings.xml><?xml version="1.0" encoding="utf-8"?>
<sst xmlns="http://schemas.openxmlformats.org/spreadsheetml/2006/main" count="574" uniqueCount="119">
  <si>
    <t>L.p.</t>
  </si>
  <si>
    <t>Wyszczególnienie</t>
  </si>
  <si>
    <t>Wykonanie 2010</t>
  </si>
  <si>
    <t>Wykonanie 2011</t>
  </si>
  <si>
    <t>Plan 3 kw. 2012</t>
  </si>
  <si>
    <t>Wykonanie 2012</t>
  </si>
  <si>
    <t>Prognoza 2013</t>
  </si>
  <si>
    <t>Prognoza 2014</t>
  </si>
  <si>
    <t>Prognoza 2015</t>
  </si>
  <si>
    <t>Prognoza 2016</t>
  </si>
  <si>
    <t>Prognoza 2017</t>
  </si>
  <si>
    <t>Prognoza 2018</t>
  </si>
  <si>
    <t>Prognoza 2019</t>
  </si>
  <si>
    <t>Prognoza 2020</t>
  </si>
  <si>
    <t>Prognoza 2021</t>
  </si>
  <si>
    <t>Prognoza 2022</t>
  </si>
  <si>
    <t>Prognoza 2023</t>
  </si>
  <si>
    <t>Prognoza 2024</t>
  </si>
  <si>
    <t>Dochody ogółem</t>
  </si>
  <si>
    <t xml:space="preserve"> Dochody bieżące</t>
  </si>
  <si>
    <t xml:space="preserve">  dochody z tytułu udziału we wpływach z podatku dochodowego od osób fizycznych</t>
  </si>
  <si>
    <t xml:space="preserve">  dochody z tytułu udziału we wpływach z podatku dochodowego od osób prawnych</t>
  </si>
  <si>
    <t xml:space="preserve">  podatki i opłaty</t>
  </si>
  <si>
    <t>1.1.3.1</t>
  </si>
  <si>
    <t xml:space="preserve">   z podatku od nieruchomości</t>
  </si>
  <si>
    <t xml:space="preserve">  z subwencji ogólnej</t>
  </si>
  <si>
    <t xml:space="preserve">  z tytułu dotacji i środków przeznaczonych na cele bieżące</t>
  </si>
  <si>
    <t xml:space="preserve">  Dochody majątkowe, w tym</t>
  </si>
  <si>
    <t xml:space="preserve">  ze sprzedaży majątku</t>
  </si>
  <si>
    <t xml:space="preserve">  z tytułu dotacji oraz środków przeznaczonych na inwestycje</t>
  </si>
  <si>
    <t>Wydatki ogółem</t>
  </si>
  <si>
    <t xml:space="preserve"> Wydatki bieżące, w tym:</t>
  </si>
  <si>
    <t xml:space="preserve">  z tytułu poręczeń i gwarancji</t>
  </si>
  <si>
    <t>2.1.1.1</t>
  </si>
  <si>
    <t xml:space="preserve">   w tym: gwarancje i poręczenia podlegające wyłączeniu z limitów spłaty zobowiązań  określonych w art. 243 ust. 3 pkt 2 ustawy z dnia 27 sierpnia 2009 r. o finansach publicznych (Dz. U. Nr 157, poz. 1240, z późn. zm.) lub art. 169 ust. 3 pkt 2 ustawy z dnia 30 czerwca 2005 r. o finansach publicznych (Dz. U. Nr 249, poz. 2104, z późn. zm)</t>
  </si>
  <si>
    <t xml:space="preserve">   na spłatę przejętych zobowiązań samodzielnego publicznego zakładu opieki zdrowotnej przekształconego na zasadach określonych w przepisach  o działalności leczniczej, w wysokości w jakiej nie podlegają sfinansowaniu dotacją z budżetu państwa)</t>
  </si>
  <si>
    <t xml:space="preserve">  wydatki na obsługę długu</t>
  </si>
  <si>
    <t>2.1.3.1</t>
  </si>
  <si>
    <t xml:space="preserve">   w tym odsetki i dyskonto określone w art. 243 ust. 1 ustawy lub art. 169 ust. 1 ufp z 2005 r..</t>
  </si>
  <si>
    <t xml:space="preserve"> Wydatki majątkowe</t>
  </si>
  <si>
    <t>Wynik budżetu</t>
  </si>
  <si>
    <t>Przychody budżetu</t>
  </si>
  <si>
    <t xml:space="preserve"> Nadwyżka budżetowa z lat ubiegłych</t>
  </si>
  <si>
    <t xml:space="preserve">  w tym na pokrycie deficytu budżetu</t>
  </si>
  <si>
    <t xml:space="preserve"> Wolne środki, o których mowa w art. 217 ust.2 pkt 6 ustawy</t>
  </si>
  <si>
    <t xml:space="preserve">   w tym na pokrycie deficytu budżetu</t>
  </si>
  <si>
    <t xml:space="preserve">  Kredyty, pożyczki, emisja papierów wartościowych</t>
  </si>
  <si>
    <t xml:space="preserve"> Inne przychody niezwiązane z zaciągnięciem długu</t>
  </si>
  <si>
    <t>Rozchody budżetu</t>
  </si>
  <si>
    <t xml:space="preserve"> Spłaty rat kapitałowych kredytów i pożyczek oraz wykup papierów wartościowych</t>
  </si>
  <si>
    <t xml:space="preserve">  w tym łączna kwota przypadających na dany rok kwot wyłączeń określonych w: art. 243 ust. 3 pkt 1 ustawy (lub art. 169 ust. 3 pkt 1 ufp z 2005 r.), art. 121a ustawy  z dnia 27 sierpnia 2009 r. – Przepisy wprowadzające ustawę o finansach publicznych  (Dz. U. Nr 157, poz. 1241, z późn. zm.) oraz art.  36 ustawy z dnia 7 grudnia 2012 r. o zmianie niektórych ustaw związanych z realizacją ustawy budżetowej (Dz.U. poz. 1456)</t>
  </si>
  <si>
    <t>5.1.1.1</t>
  </si>
  <si>
    <t xml:space="preserve">   w tym kwota przypadających na dany rok kwot wyłączeń określonych w art. 243 ust. 3 pkt 1 ustawy lub art. 169 ust. 3 pkt 1 ufp z 2005 r.</t>
  </si>
  <si>
    <t xml:space="preserve"> Inne rozchody niezwiązane ze spłatą długu</t>
  </si>
  <si>
    <t>Kwota długu</t>
  </si>
  <si>
    <t xml:space="preserve"> Łączna kwota wyłączeń z ograniczeń długu określonych w art. 170 ust. 3 ufp z 2005 r. oraz w art.  36 ustawy o zmianie niektórych ustaw związanych z realizacją ustawy budżetowej, w tym: </t>
  </si>
  <si>
    <t xml:space="preserve">   - kwota wyłączeń z ograniczeń długu określonych w art. 170 ust. 3 ufp z 2005 r. </t>
  </si>
  <si>
    <t xml:space="preserve"> Wskaźnik zadłużenia do dochodów ogółem określony w art. 170 ufp z 2005 r., bez uwzględniania wyłączeń określonych w pkt 6.1.   </t>
  </si>
  <si>
    <t xml:space="preserve"> Wskaźnik zadłużenia do dochodów ogółem, o którym mowa w art.  170 ufp z 2005 r., po uwzględnieniu wyłączeń określonych w pkt 6.1. </t>
  </si>
  <si>
    <t>Kwota zobowiązań wynikających z przejęcia przez jednostkę samorządu terytorialnego zobowiązań po likwidowanych i przekształcanych jednostkach zaliczanych do sektora  finansów publicznych</t>
  </si>
  <si>
    <t>Relacja zrównoważenia wydatków bieżących, o której mowa w art. 242 ustawy</t>
  </si>
  <si>
    <t xml:space="preserve"> Różnica między dochodami bieżącymi a  wydatkami bieżącymi</t>
  </si>
  <si>
    <t xml:space="preserve"> Różnica między dochodami bieżącymi, powiększonymi o nadwyżkę budżetową określoną w pkt 4.1. i wolne środki określone w pkt 4.2.  a wydatkami bieżącymi, pomniejszonym o wydatki określone w pkt  2.1.2.</t>
  </si>
  <si>
    <t>Wskaźnik spłaty zobowiązań</t>
  </si>
  <si>
    <t xml:space="preserve"> Wskaźnik planowanej łącznej kwoty spłaty zobowiązań, o której mowa w art. 169 ust. 1 ufp z 2005 r. do dochodów ogółem, bez uwzględnienia wyłączeń określonych w pkt 5.1.1.  </t>
  </si>
  <si>
    <t xml:space="preserve"> Wskaźnik planowanej łącznej kwoty spłaty zobowiązań, o której mowa w art. 169 ust. 1 ufp z 2005 r. do dochodów ogółem, po uwzględnieniu wyłączeń przypadających na dany rok określonych w pkt 5.1.1. </t>
  </si>
  <si>
    <t xml:space="preserve"> Wskaźnik planowanej łącznej kwoty spłaty zobowiązań, o której mowa w art. 243 ust. 1 ustawy do dochodów ogółem, bez uwzględnienia zobowiązań związku współtworzonego przez jednostkę samorządu terytorialnego  i bez uwzględniania wyłączeń przypadających na dany rok określonych w pkt 5.1.1.</t>
  </si>
  <si>
    <t xml:space="preserve"> Wskaźnik planowanej łącznej kwoty spłaty zobowiązań, o której mowa w art. 243 ust. 1 ustawy do dochodów ogółem, bez uwzględnienia zobowiązań związku współtworzonego przez jednostkę samorządu terytorialnego, po uwzględnieniu wyłączeń przypadających na dany rok określonych w pkt 5.1.1. </t>
  </si>
  <si>
    <t xml:space="preserve"> Kwota zobowiązań związku współtworzonego przez jednostkę samorządu terytorialnego przypadających do spłaty w danym roku budżetowym, podlegająca doliczeniu zgodnie z art. 244 ustawy </t>
  </si>
  <si>
    <t xml:space="preserve"> Wskaźnik planowanej łącznej kwoty spłaty zobowiązań, o której mowa w art. 243 ust. 1 ustawy do dochodów ogółem, po uwzględnieniu zobowiązań związku współtworzonego przez jednostkę samorządu terytorialnego oraz po uwzględnieniu wyłączeń przypadających na dany rok określonych w pkt 5.1.1.</t>
  </si>
  <si>
    <t xml:space="preserve"> Dopuszczalny wskaźnik spłaty zobowiązań określony w art. 243 ustawy, po uwzględnieniu wyłączeń określonych w art.  36 ustawy z dnia 7 grudnia 2012 r. o zmianie niektórych ustaw związanych z realizacją ustawy budżetowej, obliczony w oparciu o plan 3 kwartałów roku poprzedzającego rok budżetowy</t>
  </si>
  <si>
    <t xml:space="preserve">  Dopuszczalny wskaźnik spłaty zobowiązań określony w art. 243 ustawy, po uwzględnieniu wyłączeń określonych w art.  36 ustawy z dnia 7 grudnia 2012 r. o zmianie niektórych ustaw związanych z realizacją ustawy budżetowej, obliczony w oparciu o wykonanie roku poprzedzającego rok budżetowy</t>
  </si>
  <si>
    <t xml:space="preserve"> Informacja o spełnieniu wskaźnika spłaty zobowiązań określonego w art. 243 ustawy, po uwzględnieniu zobowiązań związku współtworzonego przez jednostkę samorządu terytorialnego oraz po uwzględnieniu wyłączeń określonych w pkt 5.1.1., obliczonego w oparciu o plan 3 kwartałów roku poprzedzającego rok budżetowy</t>
  </si>
  <si>
    <t xml:space="preserve">  Informacja o spełnieniu wskaźnika spłaty zobowiązań określonego w art. 243 ustawy, po uwzględnieniu zobowiązań związku współtworzonego przez jednostkę samorządu terytorialnego oraz po uwzględnieniu wyłączeń określonych w pkt 5.1.1., obliczonego w oparciu o wykonanie roku poprzedzającego rok budżetowy</t>
  </si>
  <si>
    <t>Przeznaczenie prognozowanej nadwyżki budżetowej,  w tym na:</t>
  </si>
  <si>
    <t xml:space="preserve"> Spłaty kredytów, pożyczek i wykup papierów wartościowych</t>
  </si>
  <si>
    <t>Informacje uzupełniające o wybranych rodzajach wydatków budżetowych</t>
  </si>
  <si>
    <t xml:space="preserve"> Wydatki bieżące na wynagrodzenia i składki od nich naliczane</t>
  </si>
  <si>
    <t xml:space="preserve"> Wydatki związane z funkcjonowaniem organów jednostki samorządu terytorialnego</t>
  </si>
  <si>
    <t xml:space="preserve"> Wydatki objęte limitem art. 226 ust. 3 ustawy</t>
  </si>
  <si>
    <t xml:space="preserve">   bieżące</t>
  </si>
  <si>
    <t xml:space="preserve">   majątkowe</t>
  </si>
  <si>
    <t xml:space="preserve"> Wydatki inwestycyjne kontynuowane </t>
  </si>
  <si>
    <t xml:space="preserve"> Nowe wydatki inwestycyjne</t>
  </si>
  <si>
    <t xml:space="preserve"> Wydatki majątkowe w formie dotacji </t>
  </si>
  <si>
    <t>Finansowanie programów, projektów lub zadań realizowanych z udziałem środków, o których mowa w art. 5 ust. 1 pkt 2 i 3 ustawy</t>
  </si>
  <si>
    <t xml:space="preserve"> Dochody bieżące  na programy, projekty lub zadania finansowane z udziałem środków, o których mowa w art. 5 ust. 1 pkt 2 i 3 ustawy</t>
  </si>
  <si>
    <t xml:space="preserve">  -  w tym środki określone w art. 5 ust. 1 pkt 2 ustawy</t>
  </si>
  <si>
    <t>12.1.1.1</t>
  </si>
  <si>
    <t xml:space="preserve">   - w tym środki określone w art. 5 ust. 1 pkt 2 ustawy wynikające wyłącznie z  zawartych umów na realizację programu, projektu lub zadania</t>
  </si>
  <si>
    <t xml:space="preserve"> Dochody majątkowe  na programy, projekty lub zadania finansowane z udziałem środków, o których mowa w art. 5 ust. 1 pkt 2 i 3 ustawy</t>
  </si>
  <si>
    <t xml:space="preserve">   -  w tym środki określone w art. 5 ust. 1 pkt 2 ustawy</t>
  </si>
  <si>
    <t>12.2.1.1</t>
  </si>
  <si>
    <t xml:space="preserve">    - w tym środki określone w art. 5 ust. 1 pkt 2 ustawy wynikające wyłącznie z zawartych umów na realizację programu, projektu lub zadania</t>
  </si>
  <si>
    <t xml:space="preserve"> Wydatki bieżące na programy, projekty lub zadania finansowane z udziałem środków, o których mowa w art. 5 ust. 1 pkt 2 i 3 ustawy</t>
  </si>
  <si>
    <t xml:space="preserve">  -  w tym finansowane środkami określonymi w art. 5 ust. 1 pkt 2 ustawy </t>
  </si>
  <si>
    <t xml:space="preserve">  Wydatki bieżące na realizację programu, projektu lub zadania wynikające wyłącznie z zawartych umów z podmiotem dysponującym środkami, o których mowa w art. 5 ust. 1 pkt 2 ustawy </t>
  </si>
  <si>
    <t xml:space="preserve"> Wydatki majątkowe na programy, projekty lub zadania finansowane z udziałem środków, o których mowa w art. 5 ust. 1 pkt 2 i 3 ustawy</t>
  </si>
  <si>
    <t xml:space="preserve">  -  w tym finansowane środkami określonymi w art. 5 ust. 1 pkt 2 ustawy</t>
  </si>
  <si>
    <t xml:space="preserve">  Wydatki majątkowe na realizację programu, projektu lub zadania wynikające wyłącznie z zawartych umów z podmiotem dysponującym środkami, o których mowa w art. 5 ust. 1 pkt 2 ustawy </t>
  </si>
  <si>
    <t xml:space="preserve">Kwoty dotyczące przejęcia i spłaty zobowiązań po samodzielnych publicznych zakładach opieki zdrowotnej oraz pokrycia ujemnego wyniku </t>
  </si>
  <si>
    <t xml:space="preserve"> Kwota zobowiązań wynikających z przejęcia przez jednostkę samorządu terytorialnego zobowiązań po likwidowanych i przekształcanych samodzielnych zakładach opieki zdrowotnej</t>
  </si>
  <si>
    <t xml:space="preserve"> Dochody budżetowe z tytułu dotacji celowej z budżetu państwa, o której mowa w art. 196 ustawy z  dnia 15 kwietnia 2011 r.  o działalności leczniczej (Dz.U. Nr 112, poz. 654, z późn. zm.)</t>
  </si>
  <si>
    <t xml:space="preserve"> Wysokość zobowiązań podlegających umorzeniu, o którym mowa w art. 190 ustawy o działalności leczniczej</t>
  </si>
  <si>
    <t xml:space="preserve"> Wydatki na spłatę przejętych zobowiązań samodzielnego publicznego zakładu opieki zdrowotnej przekształconego na zasadach określonych w przepisach  o działalności leczniczej</t>
  </si>
  <si>
    <t xml:space="preserve"> Wydatki na spłatę przejętych zobowiązań samodzielnego publicznego zakładu opieki zdrowotnej likwidowanego na zasadach określonych w przepisach  o działalności leczniczej</t>
  </si>
  <si>
    <t xml:space="preserve"> Wydatki na spłatę zobowiązań samodzielnego publicznego zakładu opieki zdrowotnej przejętych do końca 2011 r. na podstawie przepisów o zakładach opieki zdrowotnej</t>
  </si>
  <si>
    <t xml:space="preserve"> Wydatki bieżące na pokrycie ujemnego wyniku finansowego samodzielnego publicznego zakładu opieki zdrowotnej</t>
  </si>
  <si>
    <t>Dane uzupełniające o długu i jego spłacie</t>
  </si>
  <si>
    <t xml:space="preserve"> Spłaty rat kapitałowych oraz wykup papierów wartościowych, o których mowa w pkt. 5.1., wynikające wyłącznie z tytułu zobowiązań już zaciągniętych</t>
  </si>
  <si>
    <t xml:space="preserve"> Kwota długu, którego planowana spłata dokona się z wydatków budżetu</t>
  </si>
  <si>
    <t xml:space="preserve"> Wydatki zmniejszające dług, w tym</t>
  </si>
  <si>
    <t xml:space="preserve">  spłata zobowiązań wymagalnych z lat poprzednich, innych niż w pkt 14.3.3</t>
  </si>
  <si>
    <t xml:space="preserve">  związane z umowami zaliczanymi do tytułów dłużnych wliczanych w państwowy dług publiczny</t>
  </si>
  <si>
    <t xml:space="preserve">  wypłaty z tytułu wymagalnych poręczeń i gwarancji</t>
  </si>
  <si>
    <t xml:space="preserve"> Wynik operacji niekasowych wpływających na kwotę długu ( m.in. umorzenia, różnice kursowe)</t>
  </si>
  <si>
    <t>TAK</t>
  </si>
  <si>
    <t>X</t>
  </si>
  <si>
    <t>WIELOLETNIA PROGNOZA FINANSOWA NA LATA 2013-2024</t>
  </si>
</sst>
</file>

<file path=xl/styles.xml><?xml version="1.0" encoding="utf-8"?>
<styleSheet xmlns="http://schemas.openxmlformats.org/spreadsheetml/2006/main"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10" xfId="0" applyNumberFormat="1" applyFont="1" applyBorder="1" applyAlignment="1">
      <alignment wrapText="1"/>
    </xf>
    <xf numFmtId="0" fontId="19" fillId="0" borderId="10" xfId="0" applyFont="1" applyBorder="1"/>
    <xf numFmtId="0" fontId="20" fillId="0" borderId="10" xfId="0" applyFont="1" applyBorder="1"/>
    <xf numFmtId="0" fontId="21" fillId="0" borderId="10" xfId="0" applyFont="1" applyBorder="1"/>
    <xf numFmtId="4" fontId="22" fillId="0" borderId="10" xfId="0" applyNumberFormat="1" applyFont="1" applyBorder="1"/>
    <xf numFmtId="4" fontId="22" fillId="0" borderId="10" xfId="0" applyNumberFormat="1" applyFont="1" applyBorder="1" applyAlignment="1">
      <alignment horizontal="center" vertical="center"/>
    </xf>
    <xf numFmtId="10" fontId="22" fillId="0" borderId="10" xfId="0" applyNumberFormat="1" applyFont="1" applyBorder="1"/>
    <xf numFmtId="0" fontId="22" fillId="0" borderId="10" xfId="0" applyFont="1" applyBorder="1"/>
    <xf numFmtId="10" fontId="22" fillId="0" borderId="10" xfId="0" applyNumberFormat="1" applyFont="1" applyBorder="1" applyAlignment="1">
      <alignment horizontal="center" vertical="center"/>
    </xf>
    <xf numFmtId="4" fontId="0" fillId="0" borderId="0" xfId="0" applyNumberFormat="1"/>
    <xf numFmtId="4" fontId="22" fillId="0" borderId="11" xfId="0" applyNumberFormat="1" applyFont="1" applyFill="1" applyBorder="1"/>
    <xf numFmtId="0" fontId="0" fillId="0" borderId="0" xfId="0" applyBorder="1"/>
    <xf numFmtId="4" fontId="23" fillId="0" borderId="10" xfId="0" applyNumberFormat="1" applyFont="1" applyBorder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7"/>
  <sheetViews>
    <sheetView view="pageBreakPreview" topLeftCell="H1" zoomScale="59" zoomScaleNormal="100" zoomScaleSheetLayoutView="59" workbookViewId="0">
      <selection activeCell="AH19" sqref="AH19"/>
    </sheetView>
  </sheetViews>
  <sheetFormatPr defaultRowHeight="14.25"/>
  <cols>
    <col min="2" max="2" width="61.125" customWidth="1"/>
    <col min="3" max="6" width="15.625" customWidth="1"/>
    <col min="7" max="7" width="18.75" customWidth="1"/>
    <col min="8" max="18" width="15.625" customWidth="1"/>
    <col min="19" max="19" width="12.375" bestFit="1" customWidth="1"/>
  </cols>
  <sheetData>
    <row r="1" spans="1:20">
      <c r="B1" t="s">
        <v>118</v>
      </c>
    </row>
    <row r="3" spans="1:20" ht="15">
      <c r="A3" s="5" t="s">
        <v>0</v>
      </c>
      <c r="B3" s="10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</row>
    <row r="4" spans="1:20" ht="23.1" customHeight="1">
      <c r="A4" s="4">
        <v>1</v>
      </c>
      <c r="B4" s="2" t="s">
        <v>18</v>
      </c>
      <c r="C4" s="7">
        <v>119670697.73</v>
      </c>
      <c r="D4" s="7">
        <v>130566760.91</v>
      </c>
      <c r="E4" s="7">
        <v>152861204</v>
      </c>
      <c r="F4" s="7">
        <v>149841937.75</v>
      </c>
      <c r="G4" s="7">
        <v>158082356</v>
      </c>
      <c r="H4" s="7">
        <v>146843813</v>
      </c>
      <c r="I4" s="7">
        <v>152199889</v>
      </c>
      <c r="J4" s="7">
        <v>158103619</v>
      </c>
      <c r="K4" s="7">
        <v>162556627</v>
      </c>
      <c r="L4" s="7">
        <v>166391526</v>
      </c>
      <c r="M4" s="7">
        <v>170932207</v>
      </c>
      <c r="N4" s="7">
        <v>174639144</v>
      </c>
      <c r="O4" s="7">
        <v>177118436</v>
      </c>
      <c r="P4" s="7">
        <v>180576778</v>
      </c>
      <c r="Q4" s="7">
        <v>183342417</v>
      </c>
      <c r="R4" s="7">
        <v>186323239</v>
      </c>
    </row>
    <row r="5" spans="1:20" ht="23.1" customHeight="1">
      <c r="A5" s="4" t="str">
        <f>"1.1"</f>
        <v>1.1</v>
      </c>
      <c r="B5" s="2" t="s">
        <v>19</v>
      </c>
      <c r="C5" s="7">
        <v>112777993.92</v>
      </c>
      <c r="D5" s="7">
        <v>127213551.69</v>
      </c>
      <c r="E5" s="7">
        <v>144120649</v>
      </c>
      <c r="F5" s="7">
        <v>144658822.58000001</v>
      </c>
      <c r="G5" s="7">
        <v>152532346</v>
      </c>
      <c r="H5" s="7">
        <v>146843813</v>
      </c>
      <c r="I5" s="7">
        <v>152199889</v>
      </c>
      <c r="J5" s="7">
        <v>158103619</v>
      </c>
      <c r="K5" s="7">
        <v>162556627</v>
      </c>
      <c r="L5" s="7">
        <v>166391526</v>
      </c>
      <c r="M5" s="7">
        <v>170932207</v>
      </c>
      <c r="N5" s="7">
        <v>174639144</v>
      </c>
      <c r="O5" s="7">
        <v>177118436</v>
      </c>
      <c r="P5" s="7">
        <v>180576778</v>
      </c>
      <c r="Q5" s="7">
        <v>183342417</v>
      </c>
      <c r="R5" s="7">
        <v>186323239</v>
      </c>
    </row>
    <row r="6" spans="1:20" ht="29.25" customHeight="1">
      <c r="A6" s="4" t="str">
        <f>"1.1.1"</f>
        <v>1.1.1</v>
      </c>
      <c r="B6" s="2" t="s">
        <v>20</v>
      </c>
      <c r="C6" s="7">
        <v>42865265</v>
      </c>
      <c r="D6" s="7">
        <v>46041359</v>
      </c>
      <c r="E6" s="7">
        <v>46971742</v>
      </c>
      <c r="F6" s="7">
        <v>48584750</v>
      </c>
      <c r="G6" s="7">
        <v>53632441</v>
      </c>
      <c r="H6" s="7">
        <v>54436927</v>
      </c>
      <c r="I6" s="7">
        <v>55253481</v>
      </c>
      <c r="J6" s="7">
        <v>56082283</v>
      </c>
      <c r="K6" s="7">
        <v>56923517</v>
      </c>
      <c r="L6" s="7">
        <v>57777370</v>
      </c>
      <c r="M6" s="7">
        <v>58644030</v>
      </c>
      <c r="N6" s="7">
        <v>59523691</v>
      </c>
      <c r="O6" s="7">
        <v>60416546</v>
      </c>
      <c r="P6" s="7">
        <v>61322794</v>
      </c>
      <c r="Q6" s="7">
        <v>62242636</v>
      </c>
      <c r="R6" s="7">
        <v>63176276</v>
      </c>
    </row>
    <row r="7" spans="1:20" ht="30.75" customHeight="1">
      <c r="A7" s="4" t="str">
        <f>"1.1.2"</f>
        <v>1.1.2</v>
      </c>
      <c r="B7" s="2" t="s">
        <v>21</v>
      </c>
      <c r="C7" s="7">
        <v>1046178</v>
      </c>
      <c r="D7" s="7">
        <v>1143789.33</v>
      </c>
      <c r="E7" s="7">
        <v>1150000</v>
      </c>
      <c r="F7" s="7">
        <v>1297577.28</v>
      </c>
      <c r="G7" s="7">
        <v>1200000</v>
      </c>
      <c r="H7" s="7">
        <v>1218000</v>
      </c>
      <c r="I7" s="7">
        <v>1236270</v>
      </c>
      <c r="J7" s="7">
        <v>1254814</v>
      </c>
      <c r="K7" s="7">
        <v>1273636</v>
      </c>
      <c r="L7" s="7">
        <v>1292740</v>
      </c>
      <c r="M7" s="7">
        <v>1312131</v>
      </c>
      <c r="N7" s="7">
        <v>1331813</v>
      </c>
      <c r="O7" s="7">
        <v>1351791</v>
      </c>
      <c r="P7" s="7">
        <v>1372067</v>
      </c>
      <c r="Q7" s="7">
        <v>1392648</v>
      </c>
      <c r="R7" s="7">
        <v>1413538</v>
      </c>
    </row>
    <row r="8" spans="1:20" ht="23.1" customHeight="1">
      <c r="A8" s="4" t="str">
        <f>"1.1.3"</f>
        <v>1.1.3</v>
      </c>
      <c r="B8" s="2" t="s">
        <v>22</v>
      </c>
      <c r="C8" s="7">
        <v>5514663.1200000001</v>
      </c>
      <c r="D8" s="7">
        <v>7116137.96</v>
      </c>
      <c r="E8" s="7">
        <v>7154310</v>
      </c>
      <c r="F8" s="7">
        <v>6760792.5700000003</v>
      </c>
      <c r="G8" s="7">
        <v>7195730</v>
      </c>
      <c r="H8" s="7">
        <v>7303665</v>
      </c>
      <c r="I8" s="7">
        <v>7413220</v>
      </c>
      <c r="J8" s="7">
        <v>7524419</v>
      </c>
      <c r="K8" s="7">
        <v>7637285</v>
      </c>
      <c r="L8" s="7">
        <v>7751844</v>
      </c>
      <c r="M8" s="7">
        <v>7868122</v>
      </c>
      <c r="N8" s="7">
        <v>7986143</v>
      </c>
      <c r="O8" s="7">
        <v>8105936</v>
      </c>
      <c r="P8" s="7">
        <v>8227525</v>
      </c>
      <c r="Q8" s="7">
        <v>8350938</v>
      </c>
      <c r="R8" s="7">
        <v>8476202</v>
      </c>
    </row>
    <row r="9" spans="1:20" ht="23.1" customHeight="1">
      <c r="A9" s="4" t="s">
        <v>23</v>
      </c>
      <c r="B9" s="2" t="s">
        <v>24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spans="1:20" ht="23.1" customHeight="1">
      <c r="A10" s="4" t="str">
        <f>"1.1.4"</f>
        <v>1.1.4</v>
      </c>
      <c r="B10" s="2" t="s">
        <v>25</v>
      </c>
      <c r="C10" s="7">
        <v>34800924</v>
      </c>
      <c r="D10" s="7">
        <v>39851188</v>
      </c>
      <c r="E10" s="7">
        <v>49715639</v>
      </c>
      <c r="F10" s="7">
        <v>50684074</v>
      </c>
      <c r="G10" s="7">
        <v>50008039</v>
      </c>
      <c r="H10" s="7">
        <v>50758160</v>
      </c>
      <c r="I10" s="7">
        <v>51519532</v>
      </c>
      <c r="J10" s="7">
        <v>52292325</v>
      </c>
      <c r="K10" s="7">
        <v>53076710</v>
      </c>
      <c r="L10" s="7">
        <v>53872860</v>
      </c>
      <c r="M10" s="7">
        <v>54680953</v>
      </c>
      <c r="N10" s="7">
        <v>55501168</v>
      </c>
      <c r="O10" s="7">
        <v>56333685</v>
      </c>
      <c r="P10" s="7">
        <v>57178690</v>
      </c>
      <c r="Q10" s="7">
        <v>58036371</v>
      </c>
      <c r="R10" s="7">
        <v>58906916</v>
      </c>
      <c r="S10" s="13"/>
      <c r="T10" s="14"/>
    </row>
    <row r="11" spans="1:20" ht="23.1" customHeight="1">
      <c r="A11" s="4" t="str">
        <f>"1.1.5"</f>
        <v>1.1.5</v>
      </c>
      <c r="B11" s="2" t="s">
        <v>26</v>
      </c>
      <c r="C11" s="7">
        <v>22220123.260000002</v>
      </c>
      <c r="D11" s="7">
        <v>25475058.629999999</v>
      </c>
      <c r="E11" s="7">
        <v>26756886</v>
      </c>
      <c r="F11" s="7">
        <v>26455409.219999999</v>
      </c>
      <c r="G11" s="7">
        <v>32763938</v>
      </c>
      <c r="H11" s="7">
        <v>28416797</v>
      </c>
      <c r="I11" s="7">
        <v>28843049</v>
      </c>
      <c r="J11" s="7">
        <v>29275694</v>
      </c>
      <c r="K11" s="7">
        <v>29714830</v>
      </c>
      <c r="L11" s="7">
        <v>30160552</v>
      </c>
      <c r="M11" s="7">
        <v>30612960</v>
      </c>
      <c r="N11" s="7">
        <v>31072155</v>
      </c>
      <c r="O11" s="7">
        <v>31538237</v>
      </c>
      <c r="P11" s="7">
        <v>32011311</v>
      </c>
      <c r="Q11" s="7">
        <v>32491480</v>
      </c>
      <c r="R11" s="7">
        <v>32978853</v>
      </c>
    </row>
    <row r="12" spans="1:20" ht="23.1" customHeight="1">
      <c r="A12" s="4" t="str">
        <f>"1.2"</f>
        <v>1.2</v>
      </c>
      <c r="B12" s="2" t="s">
        <v>27</v>
      </c>
      <c r="C12" s="7">
        <v>6892703.8099999996</v>
      </c>
      <c r="D12" s="7">
        <v>3353209.22</v>
      </c>
      <c r="E12" s="7">
        <v>8740555</v>
      </c>
      <c r="F12" s="7">
        <v>5183115.17</v>
      </c>
      <c r="G12" s="7">
        <v>5550010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1:20" ht="23.1" customHeight="1">
      <c r="A13" s="4" t="str">
        <f>"1.2.1"</f>
        <v>1.2.1</v>
      </c>
      <c r="B13" s="2" t="s">
        <v>28</v>
      </c>
      <c r="C13" s="7">
        <v>0</v>
      </c>
      <c r="D13" s="7">
        <v>0</v>
      </c>
      <c r="E13" s="7">
        <v>0</v>
      </c>
      <c r="F13" s="7">
        <v>21460</v>
      </c>
      <c r="G13" s="7">
        <v>11940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20" ht="23.1" customHeight="1">
      <c r="A14" s="4" t="str">
        <f>"1.2.2"</f>
        <v>1.2.2</v>
      </c>
      <c r="B14" s="2" t="s">
        <v>29</v>
      </c>
      <c r="C14" s="7">
        <v>6892703.8099999996</v>
      </c>
      <c r="D14" s="7">
        <v>3353209.22</v>
      </c>
      <c r="E14" s="7">
        <v>8740555</v>
      </c>
      <c r="F14" s="7">
        <v>5161655.17</v>
      </c>
      <c r="G14" s="7">
        <v>5538070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20" ht="23.1" customHeight="1">
      <c r="A15" s="4">
        <v>2</v>
      </c>
      <c r="B15" s="2" t="s">
        <v>30</v>
      </c>
      <c r="C15" s="7">
        <v>131912066.31</v>
      </c>
      <c r="D15" s="7">
        <v>141132923.19</v>
      </c>
      <c r="E15" s="7">
        <v>161226515</v>
      </c>
      <c r="F15" s="7">
        <v>150139493.41999999</v>
      </c>
      <c r="G15" s="7">
        <v>170149795</v>
      </c>
      <c r="H15" s="7">
        <v>154325266</v>
      </c>
      <c r="I15" s="7">
        <v>156783222</v>
      </c>
      <c r="J15" s="7">
        <v>156162579</v>
      </c>
      <c r="K15" s="7">
        <v>158717904</v>
      </c>
      <c r="L15" s="7">
        <v>160408395</v>
      </c>
      <c r="M15" s="7">
        <v>161360231</v>
      </c>
      <c r="N15" s="7">
        <v>165217158</v>
      </c>
      <c r="O15" s="7">
        <v>168116784</v>
      </c>
      <c r="P15" s="7">
        <v>171621316</v>
      </c>
      <c r="Q15" s="7">
        <v>175507365</v>
      </c>
      <c r="R15" s="7">
        <v>179667903.02000001</v>
      </c>
    </row>
    <row r="16" spans="1:20" ht="23.1" customHeight="1">
      <c r="A16" s="4" t="str">
        <f>"2.1"</f>
        <v>2.1</v>
      </c>
      <c r="B16" s="2" t="s">
        <v>31</v>
      </c>
      <c r="C16" s="7">
        <v>104615782.64</v>
      </c>
      <c r="D16" s="7">
        <v>116437039.73999999</v>
      </c>
      <c r="E16" s="7">
        <v>132666333</v>
      </c>
      <c r="F16" s="7">
        <v>128542798.77</v>
      </c>
      <c r="G16" s="7">
        <v>147067904</v>
      </c>
      <c r="H16" s="7">
        <v>134589575</v>
      </c>
      <c r="I16" s="7">
        <v>138066303</v>
      </c>
      <c r="J16" s="7">
        <v>140857534</v>
      </c>
      <c r="K16" s="7">
        <v>143479732</v>
      </c>
      <c r="L16" s="7">
        <v>144882428</v>
      </c>
      <c r="M16" s="7">
        <v>146195933</v>
      </c>
      <c r="N16" s="7">
        <v>147750642</v>
      </c>
      <c r="O16" s="7">
        <v>150662892</v>
      </c>
      <c r="P16" s="7">
        <v>154551470</v>
      </c>
      <c r="Q16" s="7">
        <v>157967365</v>
      </c>
      <c r="R16" s="7">
        <v>161344612</v>
      </c>
    </row>
    <row r="17" spans="1:18" ht="23.1" customHeight="1">
      <c r="A17" s="4" t="str">
        <f>"2.1.1"</f>
        <v>2.1.1</v>
      </c>
      <c r="B17" s="2" t="s">
        <v>32</v>
      </c>
      <c r="C17" s="7">
        <v>0</v>
      </c>
      <c r="D17" s="7">
        <v>0</v>
      </c>
      <c r="E17" s="7">
        <v>281278</v>
      </c>
      <c r="F17" s="7">
        <v>0</v>
      </c>
      <c r="G17" s="7">
        <v>811932</v>
      </c>
      <c r="H17" s="7">
        <v>787368</v>
      </c>
      <c r="I17" s="7">
        <v>762804</v>
      </c>
      <c r="J17" s="7">
        <v>738240</v>
      </c>
      <c r="K17" s="7">
        <v>713676</v>
      </c>
      <c r="L17" s="7">
        <v>689112</v>
      </c>
      <c r="M17" s="7">
        <v>664548</v>
      </c>
      <c r="N17" s="7">
        <v>639984</v>
      </c>
      <c r="O17" s="7">
        <v>615420</v>
      </c>
      <c r="P17" s="7">
        <v>590856</v>
      </c>
      <c r="Q17" s="7">
        <v>566292</v>
      </c>
      <c r="R17" s="7">
        <v>445005</v>
      </c>
    </row>
    <row r="18" spans="1:18" ht="75">
      <c r="A18" s="4" t="s">
        <v>33</v>
      </c>
      <c r="B18" s="3" t="s">
        <v>34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8" ht="60">
      <c r="A19" s="4" t="str">
        <f>"2.1.2"</f>
        <v>2.1.2</v>
      </c>
      <c r="B19" s="2" t="s">
        <v>35</v>
      </c>
      <c r="C19" s="8" t="s">
        <v>117</v>
      </c>
      <c r="D19" s="8" t="s">
        <v>117</v>
      </c>
      <c r="E19" s="8" t="s">
        <v>117</v>
      </c>
      <c r="F19" s="8" t="s">
        <v>117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8" ht="21.75" customHeight="1">
      <c r="A20" s="4" t="str">
        <f>"2.1.3"</f>
        <v>2.1.3</v>
      </c>
      <c r="B20" s="2" t="s">
        <v>36</v>
      </c>
      <c r="C20" s="7">
        <v>1138281.71</v>
      </c>
      <c r="D20" s="7">
        <v>1765860.4</v>
      </c>
      <c r="E20" s="7">
        <v>2202105</v>
      </c>
      <c r="F20" s="7">
        <v>2420439.31</v>
      </c>
      <c r="G20" s="7">
        <v>2536500</v>
      </c>
      <c r="H20" s="7">
        <v>2594483</v>
      </c>
      <c r="I20" s="7">
        <v>2770459</v>
      </c>
      <c r="J20" s="7">
        <v>3287776</v>
      </c>
      <c r="K20" s="7">
        <v>3539804</v>
      </c>
      <c r="L20" s="7">
        <v>3207778</v>
      </c>
      <c r="M20" s="7">
        <v>2647855</v>
      </c>
      <c r="N20" s="7">
        <v>2033285</v>
      </c>
      <c r="O20" s="7">
        <v>1605820</v>
      </c>
      <c r="P20" s="7">
        <v>1202810</v>
      </c>
      <c r="Q20" s="7">
        <v>694668</v>
      </c>
      <c r="R20" s="7">
        <v>178248</v>
      </c>
    </row>
    <row r="21" spans="1:18" ht="30">
      <c r="A21" s="4" t="s">
        <v>37</v>
      </c>
      <c r="B21" s="2" t="s">
        <v>38</v>
      </c>
      <c r="C21" s="7">
        <v>1138281.71</v>
      </c>
      <c r="D21" s="7">
        <v>1765860.4</v>
      </c>
      <c r="E21" s="7">
        <v>2202105</v>
      </c>
      <c r="F21" s="7">
        <v>2420439.31</v>
      </c>
      <c r="G21" s="7">
        <v>2536500</v>
      </c>
      <c r="H21" s="7">
        <v>2594483</v>
      </c>
      <c r="I21" s="7">
        <v>2770459</v>
      </c>
      <c r="J21" s="7">
        <v>3287776</v>
      </c>
      <c r="K21" s="7">
        <v>3539804</v>
      </c>
      <c r="L21" s="7">
        <v>3207778</v>
      </c>
      <c r="M21" s="7">
        <v>2647855</v>
      </c>
      <c r="N21" s="7">
        <v>2033285</v>
      </c>
      <c r="O21" s="7">
        <v>1605820</v>
      </c>
      <c r="P21" s="7">
        <v>1202810</v>
      </c>
      <c r="Q21" s="7">
        <v>694668</v>
      </c>
      <c r="R21" s="7">
        <v>178248</v>
      </c>
    </row>
    <row r="22" spans="1:18" ht="21.95" customHeight="1">
      <c r="A22" s="4" t="str">
        <f>"2.2"</f>
        <v>2.2</v>
      </c>
      <c r="B22" s="2" t="s">
        <v>39</v>
      </c>
      <c r="C22" s="7">
        <v>27296283.670000002</v>
      </c>
      <c r="D22" s="7">
        <v>24695883.449999999</v>
      </c>
      <c r="E22" s="7">
        <v>28560182</v>
      </c>
      <c r="F22" s="7">
        <v>21596694.649999999</v>
      </c>
      <c r="G22" s="7">
        <v>23081891</v>
      </c>
      <c r="H22" s="7">
        <v>19735691</v>
      </c>
      <c r="I22" s="7">
        <v>18716919</v>
      </c>
      <c r="J22" s="7">
        <v>15305045</v>
      </c>
      <c r="K22" s="7">
        <v>15238172</v>
      </c>
      <c r="L22" s="7">
        <v>15525967</v>
      </c>
      <c r="M22" s="7">
        <v>15164298</v>
      </c>
      <c r="N22" s="7">
        <v>17466516</v>
      </c>
      <c r="O22" s="7">
        <v>17453892</v>
      </c>
      <c r="P22" s="7">
        <v>17069846</v>
      </c>
      <c r="Q22" s="7">
        <v>17540000</v>
      </c>
      <c r="R22" s="7">
        <v>18323291.02</v>
      </c>
    </row>
    <row r="23" spans="1:18" ht="21.95" customHeight="1">
      <c r="A23" s="4">
        <v>3</v>
      </c>
      <c r="B23" s="2" t="s">
        <v>40</v>
      </c>
      <c r="C23" s="7">
        <v>-12241368.58</v>
      </c>
      <c r="D23" s="7">
        <v>-10566162.279999999</v>
      </c>
      <c r="E23" s="7">
        <v>-8365311</v>
      </c>
      <c r="F23" s="7">
        <v>-297555.67</v>
      </c>
      <c r="G23" s="7">
        <v>-12067439</v>
      </c>
      <c r="H23" s="7">
        <v>-7481453</v>
      </c>
      <c r="I23" s="7">
        <v>-4583333</v>
      </c>
      <c r="J23" s="7">
        <v>1941040</v>
      </c>
      <c r="K23" s="7">
        <v>3838723</v>
      </c>
      <c r="L23" s="7">
        <v>5983131</v>
      </c>
      <c r="M23" s="7">
        <v>9571976</v>
      </c>
      <c r="N23" s="7">
        <v>9421986</v>
      </c>
      <c r="O23" s="7">
        <v>9001652</v>
      </c>
      <c r="P23" s="7">
        <v>8955462</v>
      </c>
      <c r="Q23" s="7">
        <v>7835052</v>
      </c>
      <c r="R23" s="7">
        <v>6655335.9800000004</v>
      </c>
    </row>
    <row r="24" spans="1:18" ht="21.95" customHeight="1">
      <c r="A24" s="4">
        <v>4</v>
      </c>
      <c r="B24" s="2" t="s">
        <v>41</v>
      </c>
      <c r="C24" s="7">
        <v>25467736.280000001</v>
      </c>
      <c r="D24" s="7">
        <v>22927791.68</v>
      </c>
      <c r="E24" s="7">
        <v>15840014</v>
      </c>
      <c r="F24" s="7">
        <v>15840863.800000001</v>
      </c>
      <c r="G24" s="7">
        <v>20675947</v>
      </c>
      <c r="H24" s="7">
        <v>13500000</v>
      </c>
      <c r="I24" s="7">
        <v>10500000</v>
      </c>
      <c r="J24" s="7">
        <v>5000000</v>
      </c>
      <c r="K24" s="7">
        <v>4000000</v>
      </c>
      <c r="L24" s="7">
        <v>3000000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8" ht="21.95" customHeight="1">
      <c r="A25" s="4" t="str">
        <f>"4.1"</f>
        <v>4.1</v>
      </c>
      <c r="B25" s="2" t="s">
        <v>42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18" ht="21.95" customHeight="1">
      <c r="A26" s="4" t="str">
        <f>"4.1.1"</f>
        <v>4.1.1</v>
      </c>
      <c r="B26" s="2" t="s">
        <v>43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18" ht="15">
      <c r="A27" s="4" t="str">
        <f>"4.2"</f>
        <v>4.2</v>
      </c>
      <c r="B27" s="2" t="s">
        <v>44</v>
      </c>
      <c r="C27" s="7">
        <v>8052485.2800000003</v>
      </c>
      <c r="D27" s="7">
        <v>5427791.6799999997</v>
      </c>
      <c r="E27" s="7">
        <v>6340014</v>
      </c>
      <c r="F27" s="7">
        <v>6340863.7999999998</v>
      </c>
      <c r="G27" s="7">
        <v>5675947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8" ht="21.95" customHeight="1">
      <c r="A28" s="4" t="str">
        <f>"4.2.1"</f>
        <v>4.2.1</v>
      </c>
      <c r="B28" s="2" t="s">
        <v>45</v>
      </c>
      <c r="C28" s="7">
        <v>8052485.2800000003</v>
      </c>
      <c r="D28" s="7">
        <v>5427791.6799999997</v>
      </c>
      <c r="E28" s="7">
        <v>3840014</v>
      </c>
      <c r="F28" s="7">
        <v>0</v>
      </c>
      <c r="G28" s="7">
        <v>675947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18" ht="21.95" customHeight="1">
      <c r="A29" s="4" t="str">
        <f>"4.3"</f>
        <v>4.3</v>
      </c>
      <c r="B29" s="2" t="s">
        <v>46</v>
      </c>
      <c r="C29" s="7">
        <v>17415251</v>
      </c>
      <c r="D29" s="7">
        <v>17500000</v>
      </c>
      <c r="E29" s="7">
        <v>9500000</v>
      </c>
      <c r="F29" s="7">
        <v>9500000</v>
      </c>
      <c r="G29" s="7">
        <v>15000000</v>
      </c>
      <c r="H29" s="7">
        <v>12000000</v>
      </c>
      <c r="I29" s="7">
        <v>9000000</v>
      </c>
      <c r="J29" s="7">
        <v>5000000</v>
      </c>
      <c r="K29" s="7">
        <v>4000000</v>
      </c>
      <c r="L29" s="7">
        <v>3000000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18" ht="21.95" customHeight="1">
      <c r="A30" s="4" t="str">
        <f>"4.3.1"</f>
        <v>4.3.1</v>
      </c>
      <c r="B30" s="2" t="s">
        <v>45</v>
      </c>
      <c r="C30" s="7">
        <v>0</v>
      </c>
      <c r="D30" s="7">
        <v>0</v>
      </c>
      <c r="E30" s="7">
        <v>4525297</v>
      </c>
      <c r="F30" s="7">
        <v>4525297</v>
      </c>
      <c r="G30" s="7">
        <v>11391492</v>
      </c>
      <c r="H30" s="7">
        <v>7481453</v>
      </c>
      <c r="I30" s="7">
        <v>4583333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8" ht="21.95" customHeight="1">
      <c r="A31" s="4" t="str">
        <f>"4.4"</f>
        <v>4.4</v>
      </c>
      <c r="B31" s="2" t="s">
        <v>47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1500000</v>
      </c>
      <c r="I31" s="7">
        <v>1500000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8" ht="21.95" customHeight="1">
      <c r="A32" s="4" t="str">
        <f>"4.4.1"</f>
        <v>4.4.1</v>
      </c>
      <c r="B32" s="2" t="s">
        <v>45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ht="21.95" customHeight="1">
      <c r="A33" s="4">
        <v>5</v>
      </c>
      <c r="B33" s="2" t="s">
        <v>48</v>
      </c>
      <c r="C33" s="7">
        <v>7797209.2300000004</v>
      </c>
      <c r="D33" s="7">
        <v>6020765.5999999996</v>
      </c>
      <c r="E33" s="7">
        <v>7474703</v>
      </c>
      <c r="F33" s="7">
        <v>7474702.5999999996</v>
      </c>
      <c r="G33" s="7">
        <v>8608508</v>
      </c>
      <c r="H33" s="7">
        <v>6018547</v>
      </c>
      <c r="I33" s="7">
        <v>5916667</v>
      </c>
      <c r="J33" s="7">
        <v>6941040</v>
      </c>
      <c r="K33" s="7">
        <v>7838723</v>
      </c>
      <c r="L33" s="7">
        <v>8983131</v>
      </c>
      <c r="M33" s="7">
        <v>9571976</v>
      </c>
      <c r="N33" s="7">
        <v>9421986</v>
      </c>
      <c r="O33" s="7">
        <v>9001652</v>
      </c>
      <c r="P33" s="7">
        <v>8955462</v>
      </c>
      <c r="Q33" s="7">
        <v>7835052</v>
      </c>
      <c r="R33" s="7">
        <v>6655335.9800000004</v>
      </c>
    </row>
    <row r="34" spans="1:18" ht="30">
      <c r="A34" s="4" t="str">
        <f>"5.1"</f>
        <v>5.1</v>
      </c>
      <c r="B34" s="2" t="s">
        <v>49</v>
      </c>
      <c r="C34" s="7">
        <v>7797209.2300000004</v>
      </c>
      <c r="D34" s="7">
        <v>6020765.5999999996</v>
      </c>
      <c r="E34" s="7">
        <v>7474703</v>
      </c>
      <c r="F34" s="7">
        <v>7474702.5999999996</v>
      </c>
      <c r="G34" s="7">
        <v>5608508</v>
      </c>
      <c r="H34" s="7">
        <v>6018547</v>
      </c>
      <c r="I34" s="7">
        <v>5916667</v>
      </c>
      <c r="J34" s="7">
        <v>6941040</v>
      </c>
      <c r="K34" s="7">
        <v>7838723</v>
      </c>
      <c r="L34" s="7">
        <v>8983131</v>
      </c>
      <c r="M34" s="7">
        <v>9571976</v>
      </c>
      <c r="N34" s="7">
        <v>9421986</v>
      </c>
      <c r="O34" s="7">
        <v>9001652</v>
      </c>
      <c r="P34" s="7">
        <v>8955462</v>
      </c>
      <c r="Q34" s="7">
        <v>7835052</v>
      </c>
      <c r="R34" s="7">
        <v>6655335.9800000004</v>
      </c>
    </row>
    <row r="35" spans="1:18" ht="90">
      <c r="A35" s="4" t="str">
        <f>"5.1.1"</f>
        <v>5.1.1</v>
      </c>
      <c r="B35" s="3" t="s">
        <v>50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 ht="30">
      <c r="A36" s="4" t="s">
        <v>51</v>
      </c>
      <c r="B36" s="2" t="s">
        <v>52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 ht="15">
      <c r="A37" s="4" t="str">
        <f>"5.2"</f>
        <v>5.2</v>
      </c>
      <c r="B37" s="2" t="s">
        <v>53</v>
      </c>
      <c r="C37" s="7">
        <v>0</v>
      </c>
      <c r="D37" s="7">
        <v>0</v>
      </c>
      <c r="E37" s="7">
        <v>0</v>
      </c>
      <c r="F37" s="7">
        <v>0</v>
      </c>
      <c r="G37" s="7">
        <v>3000000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 ht="21" customHeight="1">
      <c r="A38" s="4">
        <v>6</v>
      </c>
      <c r="B38" s="2" t="s">
        <v>54</v>
      </c>
      <c r="C38" s="7">
        <v>31243548.18</v>
      </c>
      <c r="D38" s="7">
        <v>42722782.579999998</v>
      </c>
      <c r="E38" s="7">
        <v>44748079.579999998</v>
      </c>
      <c r="F38" s="7">
        <v>44748079.979999997</v>
      </c>
      <c r="G38" s="7">
        <v>54139571.979999997</v>
      </c>
      <c r="H38" s="7">
        <v>60121024.979999997</v>
      </c>
      <c r="I38" s="7">
        <v>63204357.979999997</v>
      </c>
      <c r="J38" s="7">
        <v>61263317.979999997</v>
      </c>
      <c r="K38" s="7">
        <v>57424594.979999997</v>
      </c>
      <c r="L38" s="7">
        <v>51441463.979999997</v>
      </c>
      <c r="M38" s="7">
        <v>41869487.979999997</v>
      </c>
      <c r="N38" s="7">
        <v>32447501.98</v>
      </c>
      <c r="O38" s="7">
        <v>23445849.98</v>
      </c>
      <c r="P38" s="7">
        <v>14490387.98</v>
      </c>
      <c r="Q38" s="7">
        <v>6655335.9800000004</v>
      </c>
      <c r="R38" s="7">
        <v>0</v>
      </c>
    </row>
    <row r="39" spans="1:18" ht="45">
      <c r="A39" s="4" t="str">
        <f>"6.1"</f>
        <v>6.1</v>
      </c>
      <c r="B39" s="2" t="s">
        <v>55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ht="30">
      <c r="A40" s="4" t="str">
        <f>"6.1.1"</f>
        <v>6.1.1</v>
      </c>
      <c r="B40" s="2" t="s">
        <v>56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 ht="30">
      <c r="A41" s="4" t="str">
        <f>"6.2"</f>
        <v>6.2</v>
      </c>
      <c r="B41" s="2" t="s">
        <v>57</v>
      </c>
      <c r="C41" s="9">
        <v>0.2611</v>
      </c>
      <c r="D41" s="9">
        <v>0.32719999999999999</v>
      </c>
      <c r="E41" s="9">
        <v>0.29270000000000002</v>
      </c>
      <c r="F41" s="9">
        <v>0.29859999999999998</v>
      </c>
      <c r="G41" s="9">
        <v>0.34250000000000003</v>
      </c>
      <c r="H41" s="9">
        <v>0.40939999999999999</v>
      </c>
      <c r="I41" s="9">
        <v>0.4153</v>
      </c>
      <c r="J41" s="9">
        <v>0.38750000000000001</v>
      </c>
      <c r="K41" s="9">
        <v>0.3533</v>
      </c>
      <c r="L41" s="9">
        <v>0.30919999999999997</v>
      </c>
      <c r="M41" s="9">
        <v>0.24490000000000001</v>
      </c>
      <c r="N41" s="9">
        <v>0.18579999999999999</v>
      </c>
      <c r="O41" s="9">
        <v>0.13239999999999999</v>
      </c>
      <c r="P41" s="9">
        <v>8.0199999999999994E-2</v>
      </c>
      <c r="Q41" s="9">
        <v>3.6299999999999999E-2</v>
      </c>
      <c r="R41" s="9">
        <v>0</v>
      </c>
    </row>
    <row r="42" spans="1:18" ht="30">
      <c r="A42" s="4" t="str">
        <f>"6.3"</f>
        <v>6.3</v>
      </c>
      <c r="B42" s="2" t="s">
        <v>58</v>
      </c>
      <c r="C42" s="9">
        <v>0.2611</v>
      </c>
      <c r="D42" s="9">
        <v>0.32719999999999999</v>
      </c>
      <c r="E42" s="9">
        <v>0.29270000000000002</v>
      </c>
      <c r="F42" s="9">
        <v>0.29859999999999998</v>
      </c>
      <c r="G42" s="9">
        <v>0.34250000000000003</v>
      </c>
      <c r="H42" s="9">
        <v>0.40939999999999999</v>
      </c>
      <c r="I42" s="9">
        <v>0.4153</v>
      </c>
      <c r="J42" s="9">
        <v>0.38750000000000001</v>
      </c>
      <c r="K42" s="9">
        <v>0.3533</v>
      </c>
      <c r="L42" s="9">
        <v>0.30919999999999997</v>
      </c>
      <c r="M42" s="9">
        <v>0.24490000000000001</v>
      </c>
      <c r="N42" s="9">
        <v>0.18579999999999999</v>
      </c>
      <c r="O42" s="9">
        <v>0.13239999999999999</v>
      </c>
      <c r="P42" s="9">
        <v>8.0199999999999994E-2</v>
      </c>
      <c r="Q42" s="9">
        <v>3.6299999999999999E-2</v>
      </c>
      <c r="R42" s="9">
        <v>0</v>
      </c>
    </row>
    <row r="43" spans="1:18" ht="45">
      <c r="A43" s="4">
        <v>7</v>
      </c>
      <c r="B43" s="2" t="s">
        <v>59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 ht="30">
      <c r="A44" s="4">
        <v>8</v>
      </c>
      <c r="B44" s="2" t="s">
        <v>60</v>
      </c>
      <c r="C44" s="8" t="s">
        <v>117</v>
      </c>
      <c r="D44" s="8" t="s">
        <v>117</v>
      </c>
      <c r="E44" s="8" t="s">
        <v>117</v>
      </c>
      <c r="F44" s="8" t="s">
        <v>117</v>
      </c>
      <c r="G44" s="8" t="s">
        <v>117</v>
      </c>
      <c r="H44" s="8" t="s">
        <v>117</v>
      </c>
      <c r="I44" s="8" t="s">
        <v>117</v>
      </c>
      <c r="J44" s="8" t="s">
        <v>117</v>
      </c>
      <c r="K44" s="8" t="s">
        <v>117</v>
      </c>
      <c r="L44" s="8" t="s">
        <v>117</v>
      </c>
      <c r="M44" s="8" t="s">
        <v>117</v>
      </c>
      <c r="N44" s="8" t="s">
        <v>117</v>
      </c>
      <c r="O44" s="8" t="s">
        <v>117</v>
      </c>
      <c r="P44" s="8" t="s">
        <v>117</v>
      </c>
      <c r="Q44" s="8" t="s">
        <v>117</v>
      </c>
      <c r="R44" s="8" t="s">
        <v>117</v>
      </c>
    </row>
    <row r="45" spans="1:18" ht="15">
      <c r="A45" s="4" t="str">
        <f>"8.1"</f>
        <v>8.1</v>
      </c>
      <c r="B45" s="2" t="s">
        <v>61</v>
      </c>
      <c r="C45" s="7">
        <v>8162211.2800000003</v>
      </c>
      <c r="D45" s="7">
        <v>10776511.949999999</v>
      </c>
      <c r="E45" s="7">
        <v>11454316</v>
      </c>
      <c r="F45" s="7">
        <v>16116023.810000001</v>
      </c>
      <c r="G45" s="7">
        <v>5464442</v>
      </c>
      <c r="H45" s="7">
        <v>12254238</v>
      </c>
      <c r="I45" s="7">
        <v>14133586</v>
      </c>
      <c r="J45" s="7">
        <v>17246085</v>
      </c>
      <c r="K45" s="7">
        <v>19076895</v>
      </c>
      <c r="L45" s="7">
        <v>21509098</v>
      </c>
      <c r="M45" s="7">
        <v>24736274</v>
      </c>
      <c r="N45" s="7">
        <v>26888502</v>
      </c>
      <c r="O45" s="7">
        <v>26455544</v>
      </c>
      <c r="P45" s="7">
        <v>26025308</v>
      </c>
      <c r="Q45" s="7">
        <v>25375052</v>
      </c>
      <c r="R45" s="7">
        <v>24978627</v>
      </c>
    </row>
    <row r="46" spans="1:18" ht="45">
      <c r="A46" s="4" t="str">
        <f>"8.2"</f>
        <v>8.2</v>
      </c>
      <c r="B46" s="2" t="s">
        <v>62</v>
      </c>
      <c r="C46" s="7">
        <v>16214696.560000001</v>
      </c>
      <c r="D46" s="7">
        <v>16204303.630000001</v>
      </c>
      <c r="E46" s="7">
        <v>17794330</v>
      </c>
      <c r="F46" s="7">
        <v>22456887.609999999</v>
      </c>
      <c r="G46" s="7">
        <v>11140389</v>
      </c>
      <c r="H46" s="7">
        <v>12254238</v>
      </c>
      <c r="I46" s="7">
        <v>14133586</v>
      </c>
      <c r="J46" s="7">
        <v>17246085</v>
      </c>
      <c r="K46" s="7">
        <v>19076895</v>
      </c>
      <c r="L46" s="7">
        <v>21509098</v>
      </c>
      <c r="M46" s="7">
        <v>24736274</v>
      </c>
      <c r="N46" s="7">
        <v>26888502</v>
      </c>
      <c r="O46" s="7">
        <v>26455544</v>
      </c>
      <c r="P46" s="7">
        <v>26025308</v>
      </c>
      <c r="Q46" s="7">
        <v>25375052</v>
      </c>
      <c r="R46" s="7">
        <v>24978627</v>
      </c>
    </row>
    <row r="47" spans="1:18" ht="15">
      <c r="A47" s="4">
        <v>9</v>
      </c>
      <c r="B47" s="2" t="s">
        <v>63</v>
      </c>
      <c r="C47" s="8" t="s">
        <v>117</v>
      </c>
      <c r="D47" s="8" t="s">
        <v>117</v>
      </c>
      <c r="E47" s="8" t="s">
        <v>117</v>
      </c>
      <c r="F47" s="8" t="s">
        <v>117</v>
      </c>
      <c r="G47" s="8" t="s">
        <v>117</v>
      </c>
      <c r="H47" s="8" t="s">
        <v>117</v>
      </c>
      <c r="I47" s="8" t="s">
        <v>117</v>
      </c>
      <c r="J47" s="8" t="s">
        <v>117</v>
      </c>
      <c r="K47" s="8" t="s">
        <v>117</v>
      </c>
      <c r="L47" s="8" t="s">
        <v>117</v>
      </c>
      <c r="M47" s="8" t="s">
        <v>117</v>
      </c>
      <c r="N47" s="8" t="s">
        <v>117</v>
      </c>
      <c r="O47" s="8" t="s">
        <v>117</v>
      </c>
      <c r="P47" s="8" t="s">
        <v>117</v>
      </c>
      <c r="Q47" s="8" t="s">
        <v>117</v>
      </c>
      <c r="R47" s="8" t="s">
        <v>117</v>
      </c>
    </row>
    <row r="48" spans="1:18" ht="15">
      <c r="A48" s="5" t="s">
        <v>0</v>
      </c>
      <c r="B48" s="10" t="s">
        <v>1</v>
      </c>
      <c r="C48" s="10" t="s">
        <v>2</v>
      </c>
      <c r="D48" s="10" t="s">
        <v>3</v>
      </c>
      <c r="E48" s="10" t="s">
        <v>4</v>
      </c>
      <c r="F48" s="10" t="s">
        <v>5</v>
      </c>
      <c r="G48" s="10" t="s">
        <v>6</v>
      </c>
      <c r="H48" s="10" t="s">
        <v>7</v>
      </c>
      <c r="I48" s="10" t="s">
        <v>8</v>
      </c>
      <c r="J48" s="10" t="s">
        <v>9</v>
      </c>
      <c r="K48" s="10" t="s">
        <v>10</v>
      </c>
      <c r="L48" s="10" t="s">
        <v>11</v>
      </c>
      <c r="M48" s="10" t="s">
        <v>12</v>
      </c>
      <c r="N48" s="10" t="s">
        <v>13</v>
      </c>
      <c r="O48" s="10" t="s">
        <v>14</v>
      </c>
      <c r="P48" s="10" t="s">
        <v>15</v>
      </c>
      <c r="Q48" s="10" t="s">
        <v>16</v>
      </c>
      <c r="R48" s="10" t="s">
        <v>17</v>
      </c>
    </row>
    <row r="49" spans="1:18" ht="45">
      <c r="A49" s="4" t="str">
        <f>"9.1"</f>
        <v>9.1</v>
      </c>
      <c r="B49" s="2" t="s">
        <v>64</v>
      </c>
      <c r="C49" s="9">
        <v>7.4700000000000003E-2</v>
      </c>
      <c r="D49" s="9">
        <v>5.96E-2</v>
      </c>
      <c r="E49" s="9">
        <v>6.5100000000000005E-2</v>
      </c>
      <c r="F49" s="9">
        <v>6.6000000000000003E-2</v>
      </c>
      <c r="G49" s="9">
        <v>5.67E-2</v>
      </c>
      <c r="H49" s="9">
        <v>6.4000000000000001E-2</v>
      </c>
      <c r="I49" s="9">
        <v>6.2100000000000002E-2</v>
      </c>
      <c r="J49" s="9">
        <v>6.9400000000000003E-2</v>
      </c>
      <c r="K49" s="9">
        <v>7.4399999999999994E-2</v>
      </c>
      <c r="L49" s="9">
        <v>7.7399999999999997E-2</v>
      </c>
      <c r="M49" s="9">
        <v>7.5399999999999995E-2</v>
      </c>
      <c r="N49" s="9">
        <v>6.93E-2</v>
      </c>
      <c r="O49" s="9">
        <v>6.3399999999999998E-2</v>
      </c>
      <c r="P49" s="9">
        <v>5.9499999999999997E-2</v>
      </c>
      <c r="Q49" s="9">
        <v>4.9599999999999998E-2</v>
      </c>
      <c r="R49" s="9">
        <v>3.9100000000000003E-2</v>
      </c>
    </row>
    <row r="50" spans="1:18" ht="45">
      <c r="A50" s="4" t="str">
        <f>"9.2"</f>
        <v>9.2</v>
      </c>
      <c r="B50" s="2" t="s">
        <v>65</v>
      </c>
      <c r="C50" s="9">
        <v>7.4700000000000003E-2</v>
      </c>
      <c r="D50" s="9">
        <v>5.96E-2</v>
      </c>
      <c r="E50" s="9">
        <v>6.5100000000000005E-2</v>
      </c>
      <c r="F50" s="9">
        <v>6.6000000000000003E-2</v>
      </c>
      <c r="G50" s="9">
        <v>5.67E-2</v>
      </c>
      <c r="H50" s="9">
        <v>6.4000000000000001E-2</v>
      </c>
      <c r="I50" s="9">
        <v>6.2100000000000002E-2</v>
      </c>
      <c r="J50" s="9">
        <v>6.9400000000000003E-2</v>
      </c>
      <c r="K50" s="9">
        <v>7.4399999999999994E-2</v>
      </c>
      <c r="L50" s="9">
        <v>7.7399999999999997E-2</v>
      </c>
      <c r="M50" s="9">
        <v>7.5399999999999995E-2</v>
      </c>
      <c r="N50" s="9">
        <v>6.93E-2</v>
      </c>
      <c r="O50" s="9">
        <v>6.3399999999999998E-2</v>
      </c>
      <c r="P50" s="9">
        <v>5.9499999999999997E-2</v>
      </c>
      <c r="Q50" s="9">
        <v>4.9599999999999998E-2</v>
      </c>
      <c r="R50" s="9">
        <v>3.9100000000000003E-2</v>
      </c>
    </row>
    <row r="51" spans="1:18" ht="75">
      <c r="A51" s="4" t="str">
        <f>"9.3"</f>
        <v>9.3</v>
      </c>
      <c r="B51" s="3" t="s">
        <v>66</v>
      </c>
      <c r="C51" s="9">
        <v>7.4700000000000003E-2</v>
      </c>
      <c r="D51" s="9">
        <v>5.96E-2</v>
      </c>
      <c r="E51" s="9">
        <v>6.5100000000000005E-2</v>
      </c>
      <c r="F51" s="9">
        <v>6.6000000000000003E-2</v>
      </c>
      <c r="G51" s="9">
        <v>5.67E-2</v>
      </c>
      <c r="H51" s="9">
        <v>6.4000000000000001E-2</v>
      </c>
      <c r="I51" s="9">
        <v>6.2100000000000002E-2</v>
      </c>
      <c r="J51" s="9">
        <v>6.9400000000000003E-2</v>
      </c>
      <c r="K51" s="9">
        <v>7.4399999999999994E-2</v>
      </c>
      <c r="L51" s="9">
        <v>7.7399999999999997E-2</v>
      </c>
      <c r="M51" s="9">
        <v>7.5399999999999995E-2</v>
      </c>
      <c r="N51" s="9">
        <v>6.93E-2</v>
      </c>
      <c r="O51" s="9">
        <v>6.3399999999999998E-2</v>
      </c>
      <c r="P51" s="9">
        <v>5.9499999999999997E-2</v>
      </c>
      <c r="Q51" s="9">
        <v>4.9599999999999998E-2</v>
      </c>
      <c r="R51" s="9">
        <v>3.9100000000000003E-2</v>
      </c>
    </row>
    <row r="52" spans="1:18" ht="75">
      <c r="A52" s="4" t="str">
        <f>"9.4"</f>
        <v>9.4</v>
      </c>
      <c r="B52" s="3" t="s">
        <v>67</v>
      </c>
      <c r="C52" s="9">
        <v>7.4700000000000003E-2</v>
      </c>
      <c r="D52" s="9">
        <v>5.96E-2</v>
      </c>
      <c r="E52" s="9">
        <v>6.5100000000000005E-2</v>
      </c>
      <c r="F52" s="9">
        <v>6.6000000000000003E-2</v>
      </c>
      <c r="G52" s="9">
        <v>5.67E-2</v>
      </c>
      <c r="H52" s="9">
        <v>6.4000000000000001E-2</v>
      </c>
      <c r="I52" s="9">
        <v>6.2100000000000002E-2</v>
      </c>
      <c r="J52" s="9">
        <v>6.9400000000000003E-2</v>
      </c>
      <c r="K52" s="9">
        <v>7.4399999999999994E-2</v>
      </c>
      <c r="L52" s="9">
        <v>7.7399999999999997E-2</v>
      </c>
      <c r="M52" s="9">
        <v>7.5399999999999995E-2</v>
      </c>
      <c r="N52" s="9">
        <v>6.93E-2</v>
      </c>
      <c r="O52" s="9">
        <v>6.3399999999999998E-2</v>
      </c>
      <c r="P52" s="9">
        <v>5.9499999999999997E-2</v>
      </c>
      <c r="Q52" s="9">
        <v>4.9599999999999998E-2</v>
      </c>
      <c r="R52" s="9">
        <v>3.9100000000000003E-2</v>
      </c>
    </row>
    <row r="53" spans="1:18" ht="45">
      <c r="A53" s="4" t="str">
        <f>"9.5"</f>
        <v>9.5</v>
      </c>
      <c r="B53" s="2" t="s">
        <v>68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</row>
    <row r="54" spans="1:18" ht="75">
      <c r="A54" s="4" t="str">
        <f>"9.6"</f>
        <v>9.6</v>
      </c>
      <c r="B54" s="3" t="s">
        <v>69</v>
      </c>
      <c r="C54" s="9">
        <v>7.4700000000000003E-2</v>
      </c>
      <c r="D54" s="9">
        <v>5.96E-2</v>
      </c>
      <c r="E54" s="9">
        <v>6.5100000000000005E-2</v>
      </c>
      <c r="F54" s="9">
        <v>6.6000000000000003E-2</v>
      </c>
      <c r="G54" s="9">
        <v>5.67E-2</v>
      </c>
      <c r="H54" s="9">
        <v>6.4000000000000001E-2</v>
      </c>
      <c r="I54" s="9">
        <v>6.2100000000000002E-2</v>
      </c>
      <c r="J54" s="9">
        <v>6.9400000000000003E-2</v>
      </c>
      <c r="K54" s="9">
        <v>7.4399999999999994E-2</v>
      </c>
      <c r="L54" s="9">
        <v>7.7399999999999997E-2</v>
      </c>
      <c r="M54" s="9">
        <v>7.5399999999999995E-2</v>
      </c>
      <c r="N54" s="9">
        <v>6.93E-2</v>
      </c>
      <c r="O54" s="9">
        <v>6.3399999999999998E-2</v>
      </c>
      <c r="P54" s="9">
        <v>5.9499999999999997E-2</v>
      </c>
      <c r="Q54" s="9">
        <v>4.9599999999999998E-2</v>
      </c>
      <c r="R54" s="9">
        <v>3.9100000000000003E-2</v>
      </c>
    </row>
    <row r="55" spans="1:18" ht="75">
      <c r="A55" s="4" t="str">
        <f>"9.7"</f>
        <v>9.7</v>
      </c>
      <c r="B55" s="3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7.5200000000000003E-2</v>
      </c>
      <c r="H55" s="9">
        <v>6.4000000000000001E-2</v>
      </c>
      <c r="I55" s="9">
        <v>6.54E-2</v>
      </c>
      <c r="J55" s="9">
        <v>7.1400000000000005E-2</v>
      </c>
      <c r="K55" s="9">
        <v>9.5200000000000007E-2</v>
      </c>
      <c r="L55" s="9">
        <v>0.1065</v>
      </c>
      <c r="M55" s="9">
        <v>0.1186</v>
      </c>
      <c r="N55" s="9">
        <v>0.1305</v>
      </c>
      <c r="O55" s="9">
        <v>0.14269999999999999</v>
      </c>
      <c r="P55" s="9">
        <v>0.14940000000000001</v>
      </c>
      <c r="Q55" s="9">
        <v>0.1492</v>
      </c>
      <c r="R55" s="9">
        <v>0.14399999999999999</v>
      </c>
    </row>
    <row r="56" spans="1:18" ht="60">
      <c r="A56" s="4" t="str">
        <f>"9.7.1"</f>
        <v>9.7.1</v>
      </c>
      <c r="B56" s="3" t="s">
        <v>71</v>
      </c>
      <c r="C56" s="9">
        <v>0</v>
      </c>
      <c r="D56" s="9">
        <v>0</v>
      </c>
      <c r="E56" s="9">
        <v>0</v>
      </c>
      <c r="F56" s="9">
        <v>0</v>
      </c>
      <c r="G56" s="9">
        <v>8.6099999999999996E-2</v>
      </c>
      <c r="H56" s="9">
        <v>7.4899999999999994E-2</v>
      </c>
      <c r="I56" s="9">
        <v>7.6300000000000007E-2</v>
      </c>
      <c r="J56" s="9">
        <v>7.1400000000000005E-2</v>
      </c>
      <c r="K56" s="9">
        <v>9.5200000000000007E-2</v>
      </c>
      <c r="L56" s="9">
        <v>0.1065</v>
      </c>
      <c r="M56" s="9">
        <v>0.1186</v>
      </c>
      <c r="N56" s="9">
        <v>0.1305</v>
      </c>
      <c r="O56" s="9">
        <v>0.14269999999999999</v>
      </c>
      <c r="P56" s="9">
        <v>0.14940000000000001</v>
      </c>
      <c r="Q56" s="9">
        <v>0.1492</v>
      </c>
      <c r="R56" s="9">
        <v>0.14399999999999999</v>
      </c>
    </row>
    <row r="57" spans="1:18" ht="75">
      <c r="A57" s="4" t="str">
        <f>"9.8"</f>
        <v>9.8</v>
      </c>
      <c r="B57" s="3" t="s">
        <v>72</v>
      </c>
      <c r="C57" s="11" t="s">
        <v>116</v>
      </c>
      <c r="D57" s="11" t="s">
        <v>116</v>
      </c>
      <c r="E57" s="11" t="s">
        <v>116</v>
      </c>
      <c r="F57" s="11" t="s">
        <v>116</v>
      </c>
      <c r="G57" s="11" t="s">
        <v>116</v>
      </c>
      <c r="H57" s="11" t="s">
        <v>116</v>
      </c>
      <c r="I57" s="11" t="s">
        <v>116</v>
      </c>
      <c r="J57" s="11" t="s">
        <v>116</v>
      </c>
      <c r="K57" s="11" t="s">
        <v>116</v>
      </c>
      <c r="L57" s="11" t="s">
        <v>116</v>
      </c>
      <c r="M57" s="11" t="s">
        <v>116</v>
      </c>
      <c r="N57" s="11" t="s">
        <v>116</v>
      </c>
      <c r="O57" s="11" t="s">
        <v>116</v>
      </c>
      <c r="P57" s="11" t="s">
        <v>116</v>
      </c>
      <c r="Q57" s="11" t="s">
        <v>116</v>
      </c>
      <c r="R57" s="11" t="s">
        <v>116</v>
      </c>
    </row>
    <row r="58" spans="1:18" ht="75">
      <c r="A58" s="4" t="str">
        <f>"9.8.1"</f>
        <v>9.8.1</v>
      </c>
      <c r="B58" s="3" t="s">
        <v>73</v>
      </c>
      <c r="C58" s="11" t="s">
        <v>116</v>
      </c>
      <c r="D58" s="11" t="s">
        <v>116</v>
      </c>
      <c r="E58" s="11" t="s">
        <v>116</v>
      </c>
      <c r="F58" s="11" t="s">
        <v>116</v>
      </c>
      <c r="G58" s="11" t="s">
        <v>116</v>
      </c>
      <c r="H58" s="11" t="s">
        <v>116</v>
      </c>
      <c r="I58" s="11" t="s">
        <v>116</v>
      </c>
      <c r="J58" s="11" t="s">
        <v>116</v>
      </c>
      <c r="K58" s="11" t="s">
        <v>116</v>
      </c>
      <c r="L58" s="11" t="s">
        <v>116</v>
      </c>
      <c r="M58" s="11" t="s">
        <v>116</v>
      </c>
      <c r="N58" s="11" t="s">
        <v>116</v>
      </c>
      <c r="O58" s="11" t="s">
        <v>116</v>
      </c>
      <c r="P58" s="11" t="s">
        <v>116</v>
      </c>
      <c r="Q58" s="11" t="s">
        <v>116</v>
      </c>
      <c r="R58" s="11" t="s">
        <v>116</v>
      </c>
    </row>
    <row r="59" spans="1:18" ht="15">
      <c r="A59" s="4">
        <v>10</v>
      </c>
      <c r="B59" s="2" t="s">
        <v>74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1941040</v>
      </c>
      <c r="K59" s="7">
        <v>3838723</v>
      </c>
      <c r="L59" s="7">
        <v>5983131</v>
      </c>
      <c r="M59" s="7">
        <v>9571976</v>
      </c>
      <c r="N59" s="7">
        <v>9421986</v>
      </c>
      <c r="O59" s="7">
        <v>9001652</v>
      </c>
      <c r="P59" s="7">
        <v>8955462</v>
      </c>
      <c r="Q59" s="7">
        <v>7835052</v>
      </c>
      <c r="R59" s="7">
        <v>6655335.9800000004</v>
      </c>
    </row>
    <row r="60" spans="1:18" ht="15">
      <c r="A60" s="4" t="str">
        <f>"10.1"</f>
        <v>10.1</v>
      </c>
      <c r="B60" s="2" t="s">
        <v>75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1941040</v>
      </c>
      <c r="K60" s="7">
        <v>3838723</v>
      </c>
      <c r="L60" s="7">
        <v>5983131</v>
      </c>
      <c r="M60" s="7">
        <v>9571976</v>
      </c>
      <c r="N60" s="7">
        <v>9421986</v>
      </c>
      <c r="O60" s="7">
        <v>9001652</v>
      </c>
      <c r="P60" s="7">
        <v>8955462</v>
      </c>
      <c r="Q60" s="7">
        <v>7835052</v>
      </c>
      <c r="R60" s="7">
        <v>6655335.9800000004</v>
      </c>
    </row>
    <row r="61" spans="1:18" ht="15">
      <c r="A61" s="4">
        <v>11</v>
      </c>
      <c r="B61" s="2" t="s">
        <v>76</v>
      </c>
      <c r="C61" s="8" t="s">
        <v>117</v>
      </c>
      <c r="D61" s="8" t="s">
        <v>117</v>
      </c>
      <c r="E61" s="8" t="s">
        <v>117</v>
      </c>
      <c r="F61" s="8" t="s">
        <v>117</v>
      </c>
      <c r="G61" s="8" t="s">
        <v>117</v>
      </c>
      <c r="H61" s="8" t="s">
        <v>117</v>
      </c>
      <c r="I61" s="8" t="s">
        <v>117</v>
      </c>
      <c r="J61" s="8" t="s">
        <v>117</v>
      </c>
      <c r="K61" s="8" t="s">
        <v>117</v>
      </c>
      <c r="L61" s="8" t="s">
        <v>117</v>
      </c>
      <c r="M61" s="8" t="s">
        <v>117</v>
      </c>
      <c r="N61" s="8" t="s">
        <v>117</v>
      </c>
      <c r="O61" s="8" t="s">
        <v>117</v>
      </c>
      <c r="P61" s="8" t="s">
        <v>117</v>
      </c>
      <c r="Q61" s="8" t="s">
        <v>117</v>
      </c>
      <c r="R61" s="8" t="s">
        <v>117</v>
      </c>
    </row>
    <row r="62" spans="1:18" ht="15">
      <c r="A62" s="4" t="str">
        <f>"11.1"</f>
        <v>11.1</v>
      </c>
      <c r="B62" s="2" t="s">
        <v>77</v>
      </c>
      <c r="C62" s="7">
        <v>49782245.479999997</v>
      </c>
      <c r="D62" s="7">
        <v>55489003.609999999</v>
      </c>
      <c r="E62" s="7">
        <v>60007769</v>
      </c>
      <c r="F62" s="7">
        <v>58674052.869999997</v>
      </c>
      <c r="G62" s="7">
        <v>61628122</v>
      </c>
      <c r="H62" s="7">
        <v>63922934</v>
      </c>
      <c r="I62" s="7">
        <v>64581340</v>
      </c>
      <c r="J62" s="7">
        <v>66518780</v>
      </c>
      <c r="K62" s="7">
        <v>68514343</v>
      </c>
      <c r="L62" s="7">
        <v>70569773</v>
      </c>
      <c r="M62" s="7">
        <v>72686867</v>
      </c>
      <c r="N62" s="7">
        <v>74867473</v>
      </c>
      <c r="O62" s="7">
        <v>77113497</v>
      </c>
      <c r="P62" s="7">
        <v>79426902</v>
      </c>
      <c r="Q62" s="7">
        <v>81809709</v>
      </c>
      <c r="R62" s="7">
        <v>84264000</v>
      </c>
    </row>
    <row r="63" spans="1:18" ht="30">
      <c r="A63" s="4" t="str">
        <f>"11.2"</f>
        <v>11.2</v>
      </c>
      <c r="B63" s="2" t="s">
        <v>78</v>
      </c>
      <c r="C63" s="7">
        <v>15492209.859999999</v>
      </c>
      <c r="D63" s="7">
        <v>17631882.09</v>
      </c>
      <c r="E63" s="7">
        <v>18050840</v>
      </c>
      <c r="F63" s="7">
        <v>16542665.130000001</v>
      </c>
      <c r="G63" s="7">
        <v>18692927</v>
      </c>
      <c r="H63" s="7">
        <v>18973320</v>
      </c>
      <c r="I63" s="7">
        <v>19257921</v>
      </c>
      <c r="J63" s="7">
        <v>19546790</v>
      </c>
      <c r="K63" s="7">
        <v>19839991</v>
      </c>
      <c r="L63" s="7">
        <v>20137591</v>
      </c>
      <c r="M63" s="7">
        <v>20439655</v>
      </c>
      <c r="N63" s="7">
        <v>20746250</v>
      </c>
      <c r="O63" s="7">
        <v>21057444</v>
      </c>
      <c r="P63" s="7">
        <v>21373305</v>
      </c>
      <c r="Q63" s="7">
        <v>21693905</v>
      </c>
      <c r="R63" s="7">
        <v>22019314</v>
      </c>
    </row>
    <row r="64" spans="1:18" ht="21.95" customHeight="1">
      <c r="A64" s="4" t="str">
        <f>"11.3"</f>
        <v>11.3</v>
      </c>
      <c r="B64" s="2" t="s">
        <v>79</v>
      </c>
      <c r="C64" s="7">
        <v>0</v>
      </c>
      <c r="D64" s="7">
        <v>7905279</v>
      </c>
      <c r="E64" s="7">
        <v>13572326</v>
      </c>
      <c r="F64" s="7">
        <v>7549221.8399999999</v>
      </c>
      <c r="G64" s="7">
        <v>17334797</v>
      </c>
      <c r="H64" s="7">
        <v>9132541</v>
      </c>
      <c r="I64" s="7">
        <v>9106238</v>
      </c>
      <c r="J64" s="7">
        <v>5143735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</row>
    <row r="65" spans="1:18" ht="21.95" customHeight="1">
      <c r="A65" s="4" t="str">
        <f>"11.3.1"</f>
        <v>11.3.1</v>
      </c>
      <c r="B65" s="2" t="s">
        <v>80</v>
      </c>
      <c r="C65" s="7">
        <v>0</v>
      </c>
      <c r="D65" s="7">
        <v>4701092</v>
      </c>
      <c r="E65" s="7">
        <v>9321496</v>
      </c>
      <c r="F65" s="7">
        <v>4642683.1100000003</v>
      </c>
      <c r="G65" s="7">
        <v>14058761</v>
      </c>
      <c r="H65" s="7">
        <v>8402147</v>
      </c>
      <c r="I65" s="7">
        <v>8606238</v>
      </c>
      <c r="J65" s="7">
        <v>4643735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</row>
    <row r="66" spans="1:18" ht="21.95" customHeight="1">
      <c r="A66" s="4" t="str">
        <f>"11.3.2"</f>
        <v>11.3.2</v>
      </c>
      <c r="B66" s="2" t="s">
        <v>81</v>
      </c>
      <c r="C66" s="7">
        <v>0</v>
      </c>
      <c r="D66" s="7">
        <v>3204187</v>
      </c>
      <c r="E66" s="7">
        <v>4250830</v>
      </c>
      <c r="F66" s="7">
        <v>2906538.73</v>
      </c>
      <c r="G66" s="7">
        <v>3276036</v>
      </c>
      <c r="H66" s="7">
        <v>730394</v>
      </c>
      <c r="I66" s="7">
        <v>500000</v>
      </c>
      <c r="J66" s="7">
        <v>500000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</row>
    <row r="67" spans="1:18" ht="21.95" customHeight="1">
      <c r="A67" s="4" t="str">
        <f>"11.4"</f>
        <v>11.4</v>
      </c>
      <c r="B67" s="2" t="s">
        <v>82</v>
      </c>
      <c r="C67" s="7">
        <v>0</v>
      </c>
      <c r="D67" s="7">
        <v>0</v>
      </c>
      <c r="E67" s="7">
        <v>0</v>
      </c>
      <c r="F67" s="7">
        <v>0</v>
      </c>
      <c r="G67" s="7">
        <v>400000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</row>
    <row r="68" spans="1:18" ht="21.95" customHeight="1">
      <c r="A68" s="4" t="str">
        <f>"11.5"</f>
        <v>11.5</v>
      </c>
      <c r="B68" s="2" t="s">
        <v>83</v>
      </c>
      <c r="C68" s="7">
        <v>24655783.68</v>
      </c>
      <c r="D68" s="7">
        <v>22457372.07</v>
      </c>
      <c r="E68" s="7">
        <v>23128247</v>
      </c>
      <c r="F68" s="7">
        <v>16613184.539999999</v>
      </c>
      <c r="G68" s="7">
        <v>17778910</v>
      </c>
      <c r="H68" s="7">
        <v>19235691</v>
      </c>
      <c r="I68" s="7">
        <v>18216919</v>
      </c>
      <c r="J68" s="7">
        <v>14805045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</row>
    <row r="69" spans="1:18" ht="21.95" customHeight="1">
      <c r="A69" s="4" t="str">
        <f>"11.6"</f>
        <v>11.6</v>
      </c>
      <c r="B69" s="2" t="s">
        <v>84</v>
      </c>
      <c r="C69" s="7">
        <v>2640499.9900000002</v>
      </c>
      <c r="D69" s="7">
        <v>2238511.38</v>
      </c>
      <c r="E69" s="7">
        <v>5431935</v>
      </c>
      <c r="F69" s="7">
        <v>4983510.1100000003</v>
      </c>
      <c r="G69" s="7">
        <v>3130250</v>
      </c>
      <c r="H69" s="7">
        <v>500000</v>
      </c>
      <c r="I69" s="7">
        <v>500000</v>
      </c>
      <c r="J69" s="7">
        <v>500000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</row>
    <row r="70" spans="1:18" ht="30">
      <c r="A70" s="4">
        <v>12</v>
      </c>
      <c r="B70" s="2" t="s">
        <v>85</v>
      </c>
      <c r="C70" s="8" t="s">
        <v>117</v>
      </c>
      <c r="D70" s="8" t="s">
        <v>117</v>
      </c>
      <c r="E70" s="8" t="s">
        <v>117</v>
      </c>
      <c r="F70" s="8" t="s">
        <v>117</v>
      </c>
      <c r="G70" s="8" t="s">
        <v>117</v>
      </c>
      <c r="H70" s="8" t="s">
        <v>117</v>
      </c>
      <c r="I70" s="8" t="s">
        <v>117</v>
      </c>
      <c r="J70" s="8" t="s">
        <v>117</v>
      </c>
      <c r="K70" s="8" t="s">
        <v>117</v>
      </c>
      <c r="L70" s="8" t="s">
        <v>117</v>
      </c>
      <c r="M70" s="8" t="s">
        <v>117</v>
      </c>
      <c r="N70" s="8" t="s">
        <v>117</v>
      </c>
      <c r="O70" s="8" t="s">
        <v>117</v>
      </c>
      <c r="P70" s="8" t="s">
        <v>117</v>
      </c>
      <c r="Q70" s="8" t="s">
        <v>117</v>
      </c>
      <c r="R70" s="8" t="s">
        <v>117</v>
      </c>
    </row>
    <row r="71" spans="1:18" ht="30">
      <c r="A71" s="4" t="str">
        <f>"12.1"</f>
        <v>12.1</v>
      </c>
      <c r="B71" s="2" t="s">
        <v>86</v>
      </c>
      <c r="C71" s="7">
        <v>0</v>
      </c>
      <c r="D71" s="7">
        <v>0</v>
      </c>
      <c r="E71" s="7">
        <v>3930800</v>
      </c>
      <c r="F71" s="7">
        <v>3893268.54</v>
      </c>
      <c r="G71" s="7">
        <v>8045429</v>
      </c>
      <c r="H71" s="7">
        <v>706951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</row>
    <row r="72" spans="1:18" ht="15">
      <c r="A72" s="4" t="str">
        <f>"12.1.1"</f>
        <v>12.1.1</v>
      </c>
      <c r="B72" s="2" t="s">
        <v>87</v>
      </c>
      <c r="C72" s="7">
        <v>0</v>
      </c>
      <c r="D72" s="7">
        <v>0</v>
      </c>
      <c r="E72" s="7">
        <v>3447987</v>
      </c>
      <c r="F72" s="7">
        <v>3412737.93</v>
      </c>
      <c r="G72" s="7">
        <v>7107786</v>
      </c>
      <c r="H72" s="7">
        <v>706951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</row>
    <row r="73" spans="1:18" ht="30">
      <c r="A73" s="4" t="s">
        <v>88</v>
      </c>
      <c r="B73" s="2" t="s">
        <v>89</v>
      </c>
      <c r="C73" s="7">
        <v>0</v>
      </c>
      <c r="D73" s="7">
        <v>0</v>
      </c>
      <c r="E73" s="7">
        <v>3447987</v>
      </c>
      <c r="F73" s="7">
        <v>3412737.93</v>
      </c>
      <c r="G73" s="7">
        <v>7107786</v>
      </c>
      <c r="H73" s="7">
        <v>706951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</row>
    <row r="74" spans="1:18" ht="30">
      <c r="A74" s="4" t="str">
        <f>"12.2"</f>
        <v>12.2</v>
      </c>
      <c r="B74" s="2" t="s">
        <v>90</v>
      </c>
      <c r="C74" s="7">
        <v>0</v>
      </c>
      <c r="D74" s="7">
        <v>0</v>
      </c>
      <c r="E74" s="7">
        <v>3221780</v>
      </c>
      <c r="F74" s="7">
        <v>2903.79</v>
      </c>
      <c r="G74" s="7">
        <v>1653245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</row>
    <row r="75" spans="1:18" ht="15">
      <c r="A75" s="4" t="str">
        <f>"12.2.1"</f>
        <v>12.2.1</v>
      </c>
      <c r="B75" s="2" t="s">
        <v>91</v>
      </c>
      <c r="C75" s="7">
        <v>0</v>
      </c>
      <c r="D75" s="7">
        <v>0</v>
      </c>
      <c r="E75" s="7">
        <v>3221780</v>
      </c>
      <c r="F75" s="7">
        <v>2903.79</v>
      </c>
      <c r="G75" s="7">
        <v>1652362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</row>
    <row r="76" spans="1:18" ht="30">
      <c r="A76" s="4" t="s">
        <v>92</v>
      </c>
      <c r="B76" s="2" t="s">
        <v>93</v>
      </c>
      <c r="C76" s="7">
        <v>0</v>
      </c>
      <c r="D76" s="7">
        <v>0</v>
      </c>
      <c r="E76" s="7">
        <v>0</v>
      </c>
      <c r="F76" s="7">
        <v>0</v>
      </c>
      <c r="G76" s="7">
        <v>1652362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</row>
    <row r="77" spans="1:18" ht="15">
      <c r="A77" s="4" t="s">
        <v>0</v>
      </c>
      <c r="B77" s="1" t="s">
        <v>1</v>
      </c>
      <c r="C77" s="1" t="s">
        <v>2</v>
      </c>
      <c r="D77" s="1" t="s">
        <v>3</v>
      </c>
      <c r="E77" s="1" t="s">
        <v>4</v>
      </c>
      <c r="F77" s="1" t="s">
        <v>5</v>
      </c>
      <c r="G77" s="1" t="s">
        <v>6</v>
      </c>
      <c r="H77" s="1" t="s">
        <v>7</v>
      </c>
      <c r="I77" s="1" t="s">
        <v>8</v>
      </c>
      <c r="J77" s="1" t="s">
        <v>9</v>
      </c>
      <c r="K77" s="1" t="s">
        <v>10</v>
      </c>
      <c r="L77" s="1" t="s">
        <v>11</v>
      </c>
      <c r="M77" s="1" t="s">
        <v>12</v>
      </c>
      <c r="N77" s="1" t="s">
        <v>13</v>
      </c>
      <c r="O77" s="1" t="s">
        <v>14</v>
      </c>
      <c r="P77" s="1" t="s">
        <v>15</v>
      </c>
      <c r="Q77" s="1" t="s">
        <v>16</v>
      </c>
      <c r="R77" s="1" t="s">
        <v>17</v>
      </c>
    </row>
    <row r="78" spans="1:18" ht="30">
      <c r="A78" s="4" t="str">
        <f>"12.3"</f>
        <v>12.3</v>
      </c>
      <c r="B78" s="2" t="s">
        <v>94</v>
      </c>
      <c r="C78" s="7">
        <v>0</v>
      </c>
      <c r="D78" s="7">
        <v>0</v>
      </c>
      <c r="E78" s="7">
        <v>4103153</v>
      </c>
      <c r="F78" s="7">
        <v>4022872.48</v>
      </c>
      <c r="G78" s="7">
        <v>8300206</v>
      </c>
      <c r="H78" s="7">
        <v>706951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</row>
    <row r="79" spans="1:18" ht="15">
      <c r="A79" s="4" t="str">
        <f>"12.3.1"</f>
        <v>12.3.1</v>
      </c>
      <c r="B79" s="2" t="s">
        <v>95</v>
      </c>
      <c r="C79" s="7">
        <v>0</v>
      </c>
      <c r="D79" s="7">
        <v>0</v>
      </c>
      <c r="E79" s="7">
        <v>3526134</v>
      </c>
      <c r="F79" s="7">
        <v>3451436.83</v>
      </c>
      <c r="G79" s="7">
        <v>7221296</v>
      </c>
      <c r="H79" s="7">
        <v>706951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</row>
    <row r="80" spans="1:18" ht="45">
      <c r="A80" s="4" t="str">
        <f>"12.3.2"</f>
        <v>12.3.2</v>
      </c>
      <c r="B80" s="2" t="s">
        <v>96</v>
      </c>
      <c r="C80" s="7">
        <v>0</v>
      </c>
      <c r="D80" s="7">
        <v>0</v>
      </c>
      <c r="E80" s="7">
        <v>3526134</v>
      </c>
      <c r="F80" s="7">
        <v>3451436.83</v>
      </c>
      <c r="G80" s="7">
        <v>7221296</v>
      </c>
      <c r="H80" s="7">
        <v>706951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</row>
    <row r="81" spans="1:18" ht="30">
      <c r="A81" s="4" t="str">
        <f>"12.4"</f>
        <v>12.4</v>
      </c>
      <c r="B81" s="2" t="s">
        <v>97</v>
      </c>
      <c r="C81" s="7">
        <v>0</v>
      </c>
      <c r="D81" s="7">
        <v>0</v>
      </c>
      <c r="E81" s="7">
        <v>6667299</v>
      </c>
      <c r="F81" s="7">
        <v>2136868</v>
      </c>
      <c r="G81" s="7">
        <v>2662084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</row>
    <row r="82" spans="1:18" ht="15">
      <c r="A82" s="4" t="str">
        <f>"12.4.1"</f>
        <v>12.4.1</v>
      </c>
      <c r="B82" s="2" t="s">
        <v>98</v>
      </c>
      <c r="C82" s="7">
        <v>0</v>
      </c>
      <c r="D82" s="7">
        <v>0</v>
      </c>
      <c r="E82" s="7">
        <v>3221780</v>
      </c>
      <c r="F82" s="7">
        <v>732343.24</v>
      </c>
      <c r="G82" s="7">
        <v>1652362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</row>
    <row r="83" spans="1:18" ht="45">
      <c r="A83" s="4" t="str">
        <f>"12.4.2"</f>
        <v>12.4.2</v>
      </c>
      <c r="B83" s="2" t="s">
        <v>99</v>
      </c>
      <c r="C83" s="7">
        <v>0</v>
      </c>
      <c r="D83" s="7">
        <v>0</v>
      </c>
      <c r="E83" s="7">
        <v>3221780</v>
      </c>
      <c r="F83" s="7">
        <v>732343.24</v>
      </c>
      <c r="G83" s="7">
        <v>1652362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</row>
    <row r="84" spans="1:18" ht="30">
      <c r="A84" s="4">
        <v>13</v>
      </c>
      <c r="B84" s="2" t="s">
        <v>100</v>
      </c>
      <c r="C84" s="8" t="s">
        <v>117</v>
      </c>
      <c r="D84" s="8" t="s">
        <v>117</v>
      </c>
      <c r="E84" s="8" t="s">
        <v>117</v>
      </c>
      <c r="F84" s="8" t="s">
        <v>117</v>
      </c>
      <c r="G84" s="8" t="s">
        <v>117</v>
      </c>
      <c r="H84" s="8" t="s">
        <v>117</v>
      </c>
      <c r="I84" s="8" t="s">
        <v>117</v>
      </c>
      <c r="J84" s="8" t="s">
        <v>117</v>
      </c>
      <c r="K84" s="8" t="s">
        <v>117</v>
      </c>
      <c r="L84" s="8" t="s">
        <v>117</v>
      </c>
      <c r="M84" s="8" t="s">
        <v>117</v>
      </c>
      <c r="N84" s="8" t="s">
        <v>117</v>
      </c>
      <c r="O84" s="8" t="s">
        <v>117</v>
      </c>
      <c r="P84" s="8" t="s">
        <v>117</v>
      </c>
      <c r="Q84" s="8" t="s">
        <v>117</v>
      </c>
      <c r="R84" s="8" t="s">
        <v>117</v>
      </c>
    </row>
    <row r="85" spans="1:18" ht="45">
      <c r="A85" s="4" t="str">
        <f>"13.1"</f>
        <v>13.1</v>
      </c>
      <c r="B85" s="2" t="s">
        <v>101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</row>
    <row r="86" spans="1:18" ht="45">
      <c r="A86" s="4" t="str">
        <f>"13.2"</f>
        <v>13.2</v>
      </c>
      <c r="B86" s="2" t="s">
        <v>102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</row>
    <row r="87" spans="1:18" ht="30">
      <c r="A87" s="4" t="str">
        <f>"13.3"</f>
        <v>13.3</v>
      </c>
      <c r="B87" s="2" t="s">
        <v>103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</row>
    <row r="88" spans="1:18" ht="45">
      <c r="A88" s="4" t="str">
        <f>"13.4"</f>
        <v>13.4</v>
      </c>
      <c r="B88" s="2" t="s">
        <v>104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</row>
    <row r="89" spans="1:18" ht="45">
      <c r="A89" s="4" t="str">
        <f>"13.5"</f>
        <v>13.5</v>
      </c>
      <c r="B89" s="2" t="s">
        <v>105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</row>
    <row r="90" spans="1:18" ht="45">
      <c r="A90" s="4" t="str">
        <f>"13.6"</f>
        <v>13.6</v>
      </c>
      <c r="B90" s="2" t="s">
        <v>106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</row>
    <row r="91" spans="1:18" ht="30">
      <c r="A91" s="4" t="str">
        <f>"13.7"</f>
        <v>13.7</v>
      </c>
      <c r="B91" s="2" t="s">
        <v>107</v>
      </c>
      <c r="C91" s="7">
        <v>0</v>
      </c>
      <c r="D91" s="7">
        <v>0</v>
      </c>
      <c r="E91" s="7">
        <v>0</v>
      </c>
      <c r="F91" s="7">
        <v>0</v>
      </c>
      <c r="G91" s="7">
        <v>5000000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</row>
    <row r="92" spans="1:18" ht="15">
      <c r="A92" s="4">
        <v>14</v>
      </c>
      <c r="B92" s="2" t="s">
        <v>108</v>
      </c>
      <c r="C92" s="8" t="s">
        <v>117</v>
      </c>
      <c r="D92" s="8" t="s">
        <v>117</v>
      </c>
      <c r="E92" s="8" t="s">
        <v>117</v>
      </c>
      <c r="F92" s="8" t="s">
        <v>117</v>
      </c>
      <c r="G92" s="8" t="s">
        <v>117</v>
      </c>
      <c r="H92" s="8" t="s">
        <v>117</v>
      </c>
      <c r="I92" s="8" t="s">
        <v>117</v>
      </c>
      <c r="J92" s="8" t="s">
        <v>117</v>
      </c>
      <c r="K92" s="8" t="s">
        <v>117</v>
      </c>
      <c r="L92" s="8" t="s">
        <v>117</v>
      </c>
      <c r="M92" s="8" t="s">
        <v>117</v>
      </c>
      <c r="N92" s="8" t="s">
        <v>117</v>
      </c>
      <c r="O92" s="8" t="s">
        <v>117</v>
      </c>
      <c r="P92" s="8" t="s">
        <v>117</v>
      </c>
      <c r="Q92" s="8" t="s">
        <v>117</v>
      </c>
      <c r="R92" s="8" t="s">
        <v>117</v>
      </c>
    </row>
    <row r="93" spans="1:18" ht="45">
      <c r="A93" s="4" t="str">
        <f>"14.1"</f>
        <v>14.1</v>
      </c>
      <c r="B93" s="2" t="s">
        <v>109</v>
      </c>
      <c r="C93" s="7">
        <v>7797209.2300000004</v>
      </c>
      <c r="D93" s="7">
        <v>6020765.5999999996</v>
      </c>
      <c r="E93" s="7">
        <v>7474703</v>
      </c>
      <c r="F93" s="7">
        <v>7474702.5999999996</v>
      </c>
      <c r="G93" s="7">
        <v>5608508</v>
      </c>
      <c r="H93" s="7">
        <v>5768547</v>
      </c>
      <c r="I93" s="7">
        <v>5216671</v>
      </c>
      <c r="J93" s="7">
        <v>4441044</v>
      </c>
      <c r="K93" s="7">
        <v>4441044</v>
      </c>
      <c r="L93" s="7">
        <v>4441044</v>
      </c>
      <c r="M93" s="7">
        <v>4441044</v>
      </c>
      <c r="N93" s="7">
        <v>4441044</v>
      </c>
      <c r="O93" s="7">
        <v>3570293</v>
      </c>
      <c r="P93" s="7">
        <v>1824720</v>
      </c>
      <c r="Q93" s="7">
        <v>554120</v>
      </c>
      <c r="R93" s="7">
        <v>0</v>
      </c>
    </row>
    <row r="94" spans="1:18" ht="15">
      <c r="A94" s="4" t="str">
        <f>"14.2"</f>
        <v>14.2</v>
      </c>
      <c r="B94" s="2" t="s">
        <v>110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</row>
    <row r="95" spans="1:18" ht="15">
      <c r="A95" s="4" t="str">
        <f>"14.3"</f>
        <v>14.3</v>
      </c>
      <c r="B95" s="2" t="s">
        <v>111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</row>
    <row r="96" spans="1:18" ht="15">
      <c r="A96" s="4" t="str">
        <f>"14.3.1"</f>
        <v>14.3.1</v>
      </c>
      <c r="B96" s="2" t="s">
        <v>112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</row>
    <row r="97" spans="1:18" ht="30">
      <c r="A97" s="4" t="str">
        <f>"14.3.2"</f>
        <v>14.3.2</v>
      </c>
      <c r="B97" s="2" t="s">
        <v>113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</row>
    <row r="98" spans="1:18" ht="15">
      <c r="A98" s="4" t="str">
        <f>"14.3.3"</f>
        <v>14.3.3</v>
      </c>
      <c r="B98" s="2" t="s">
        <v>114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</row>
    <row r="99" spans="1:18" ht="30">
      <c r="A99" s="4" t="str">
        <f>"14.4"</f>
        <v>14.4</v>
      </c>
      <c r="B99" s="2" t="s">
        <v>115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</row>
    <row r="107" spans="1:18">
      <c r="F107" s="12"/>
    </row>
  </sheetData>
  <pageMargins left="0.19685039370078741" right="0.19685039370078741" top="0.74803149606299213" bottom="0.74803149606299213" header="0.31496062992125984" footer="0.31496062992125984"/>
  <pageSetup paperSize="8" scale="53" orientation="landscape" horizontalDpi="4294967293" verticalDpi="0" r:id="rId1"/>
  <headerFooter>
    <oddHeader>&amp;RZałącznik nr 1
do Rady Powiatu Wołomińskiego.......................
z dnia ............................</oddHeader>
  </headerFooter>
  <rowBreaks count="2" manualBreakCount="2">
    <brk id="47" max="16383" man="1"/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T114"/>
  <sheetViews>
    <sheetView tabSelected="1" view="pageBreakPreview" zoomScale="32" zoomScaleNormal="100" zoomScaleSheetLayoutView="32" workbookViewId="0">
      <selection activeCell="H113" sqref="H113"/>
    </sheetView>
  </sheetViews>
  <sheetFormatPr defaultRowHeight="14.25"/>
  <cols>
    <col min="2" max="2" width="61.125" customWidth="1"/>
    <col min="3" max="6" width="15.625" customWidth="1"/>
    <col min="7" max="7" width="16" customWidth="1"/>
    <col min="8" max="18" width="15.625" customWidth="1"/>
    <col min="19" max="19" width="12.375" bestFit="1" customWidth="1"/>
  </cols>
  <sheetData>
    <row r="1" spans="1:20">
      <c r="B1" t="s">
        <v>118</v>
      </c>
    </row>
    <row r="3" spans="1:20" ht="15">
      <c r="A3" s="5" t="s">
        <v>0</v>
      </c>
      <c r="B3" s="10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</row>
    <row r="4" spans="1:20" ht="23.1" customHeight="1">
      <c r="A4" s="4">
        <v>1</v>
      </c>
      <c r="B4" s="2" t="s">
        <v>18</v>
      </c>
      <c r="C4" s="7">
        <v>119670697.73</v>
      </c>
      <c r="D4" s="7">
        <v>130566760.91</v>
      </c>
      <c r="E4" s="7">
        <v>152861204</v>
      </c>
      <c r="F4" s="7">
        <v>149841937.75</v>
      </c>
      <c r="G4" s="7">
        <v>159093610</v>
      </c>
      <c r="H4" s="7">
        <v>146843813</v>
      </c>
      <c r="I4" s="7">
        <v>151749889</v>
      </c>
      <c r="J4" s="7">
        <v>157503619</v>
      </c>
      <c r="K4" s="7">
        <v>161656627</v>
      </c>
      <c r="L4" s="7">
        <v>165491526</v>
      </c>
      <c r="M4" s="7">
        <v>170032207</v>
      </c>
      <c r="N4" s="7">
        <v>173739144</v>
      </c>
      <c r="O4" s="7">
        <v>176768436</v>
      </c>
      <c r="P4" s="7">
        <v>180576778</v>
      </c>
      <c r="Q4" s="7">
        <v>183342417</v>
      </c>
      <c r="R4" s="7">
        <v>186323239</v>
      </c>
    </row>
    <row r="5" spans="1:20" ht="23.1" customHeight="1">
      <c r="A5" s="4" t="str">
        <f>"1.1"</f>
        <v>1.1</v>
      </c>
      <c r="B5" s="2" t="s">
        <v>19</v>
      </c>
      <c r="C5" s="7">
        <v>112777993.92</v>
      </c>
      <c r="D5" s="7">
        <v>127213551.69</v>
      </c>
      <c r="E5" s="7">
        <v>144120649</v>
      </c>
      <c r="F5" s="7">
        <v>144658822.58000001</v>
      </c>
      <c r="G5" s="7">
        <v>152903600</v>
      </c>
      <c r="H5" s="7">
        <v>146843813</v>
      </c>
      <c r="I5" s="7">
        <v>151749889</v>
      </c>
      <c r="J5" s="7">
        <v>157503619</v>
      </c>
      <c r="K5" s="7">
        <v>161656627</v>
      </c>
      <c r="L5" s="7">
        <v>165491526</v>
      </c>
      <c r="M5" s="7">
        <v>170032207</v>
      </c>
      <c r="N5" s="7">
        <v>173739144</v>
      </c>
      <c r="O5" s="7">
        <v>176768436</v>
      </c>
      <c r="P5" s="7">
        <v>180576778</v>
      </c>
      <c r="Q5" s="7">
        <v>183342417</v>
      </c>
      <c r="R5" s="7">
        <v>186323239</v>
      </c>
    </row>
    <row r="6" spans="1:20" ht="29.25" customHeight="1">
      <c r="A6" s="4" t="str">
        <f>"1.1.1"</f>
        <v>1.1.1</v>
      </c>
      <c r="B6" s="2" t="s">
        <v>20</v>
      </c>
      <c r="C6" s="7">
        <v>42865265</v>
      </c>
      <c r="D6" s="7">
        <v>46041359</v>
      </c>
      <c r="E6" s="7">
        <v>46971742</v>
      </c>
      <c r="F6" s="7">
        <v>48584750</v>
      </c>
      <c r="G6" s="7">
        <v>53632441</v>
      </c>
      <c r="H6" s="7">
        <v>54436927</v>
      </c>
      <c r="I6" s="7">
        <v>55253481</v>
      </c>
      <c r="J6" s="7">
        <v>56082283</v>
      </c>
      <c r="K6" s="7">
        <v>56923517</v>
      </c>
      <c r="L6" s="7">
        <v>57777370</v>
      </c>
      <c r="M6" s="7">
        <v>58644030</v>
      </c>
      <c r="N6" s="7">
        <v>59523691</v>
      </c>
      <c r="O6" s="7">
        <v>60416546</v>
      </c>
      <c r="P6" s="7">
        <v>61322794</v>
      </c>
      <c r="Q6" s="7">
        <v>62242636</v>
      </c>
      <c r="R6" s="7">
        <v>63176276</v>
      </c>
    </row>
    <row r="7" spans="1:20" ht="30.75" customHeight="1">
      <c r="A7" s="4" t="str">
        <f>"1.1.2"</f>
        <v>1.1.2</v>
      </c>
      <c r="B7" s="2" t="s">
        <v>21</v>
      </c>
      <c r="C7" s="7">
        <v>1046178</v>
      </c>
      <c r="D7" s="7">
        <v>1143789.33</v>
      </c>
      <c r="E7" s="7">
        <v>1150000</v>
      </c>
      <c r="F7" s="7">
        <v>1297577.28</v>
      </c>
      <c r="G7" s="7">
        <v>1200000</v>
      </c>
      <c r="H7" s="7">
        <v>1218000</v>
      </c>
      <c r="I7" s="7">
        <v>1236270</v>
      </c>
      <c r="J7" s="7">
        <v>1254814</v>
      </c>
      <c r="K7" s="7">
        <v>1273636</v>
      </c>
      <c r="L7" s="7">
        <v>1292740</v>
      </c>
      <c r="M7" s="7">
        <v>1312131</v>
      </c>
      <c r="N7" s="7">
        <v>1331813</v>
      </c>
      <c r="O7" s="7">
        <v>1351791</v>
      </c>
      <c r="P7" s="7">
        <v>1372067</v>
      </c>
      <c r="Q7" s="7">
        <v>1392648</v>
      </c>
      <c r="R7" s="7">
        <v>1413538</v>
      </c>
    </row>
    <row r="8" spans="1:20" ht="23.1" customHeight="1">
      <c r="A8" s="4" t="str">
        <f>"1.1.3"</f>
        <v>1.1.3</v>
      </c>
      <c r="B8" s="2" t="s">
        <v>22</v>
      </c>
      <c r="C8" s="7">
        <v>5514663.1200000001</v>
      </c>
      <c r="D8" s="7">
        <v>7116137.96</v>
      </c>
      <c r="E8" s="7">
        <v>7154310</v>
      </c>
      <c r="F8" s="7">
        <v>6760792.5700000003</v>
      </c>
      <c r="G8" s="7">
        <v>7195730</v>
      </c>
      <c r="H8" s="7">
        <v>7303665</v>
      </c>
      <c r="I8" s="7">
        <v>7413220</v>
      </c>
      <c r="J8" s="7">
        <v>7524419</v>
      </c>
      <c r="K8" s="7">
        <v>7637285</v>
      </c>
      <c r="L8" s="7">
        <v>7751844</v>
      </c>
      <c r="M8" s="7">
        <v>7868122</v>
      </c>
      <c r="N8" s="7">
        <v>7986143</v>
      </c>
      <c r="O8" s="7">
        <v>8105936</v>
      </c>
      <c r="P8" s="7">
        <v>8227525</v>
      </c>
      <c r="Q8" s="7">
        <v>8350938</v>
      </c>
      <c r="R8" s="7">
        <v>8476202</v>
      </c>
    </row>
    <row r="9" spans="1:20" ht="23.1" customHeight="1">
      <c r="A9" s="4" t="s">
        <v>23</v>
      </c>
      <c r="B9" s="2" t="s">
        <v>24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spans="1:20" ht="23.1" customHeight="1">
      <c r="A10" s="4" t="str">
        <f>"1.1.4"</f>
        <v>1.1.4</v>
      </c>
      <c r="B10" s="2" t="s">
        <v>25</v>
      </c>
      <c r="C10" s="7">
        <v>34800924</v>
      </c>
      <c r="D10" s="7">
        <v>39851188</v>
      </c>
      <c r="E10" s="7">
        <v>49715639</v>
      </c>
      <c r="F10" s="7">
        <v>50684074</v>
      </c>
      <c r="G10" s="7">
        <v>50008039</v>
      </c>
      <c r="H10" s="7">
        <v>50758160</v>
      </c>
      <c r="I10" s="7">
        <v>51519532</v>
      </c>
      <c r="J10" s="7">
        <v>52292325</v>
      </c>
      <c r="K10" s="7">
        <v>53076710</v>
      </c>
      <c r="L10" s="7">
        <v>53872860</v>
      </c>
      <c r="M10" s="7">
        <v>54680953</v>
      </c>
      <c r="N10" s="7">
        <v>55501168</v>
      </c>
      <c r="O10" s="7">
        <v>56333685</v>
      </c>
      <c r="P10" s="7">
        <v>57178690</v>
      </c>
      <c r="Q10" s="7">
        <v>58036371</v>
      </c>
      <c r="R10" s="7">
        <v>58906916</v>
      </c>
      <c r="S10" s="13"/>
      <c r="T10" s="14"/>
    </row>
    <row r="11" spans="1:20" ht="23.1" customHeight="1">
      <c r="A11" s="4" t="str">
        <f>"1.1.5"</f>
        <v>1.1.5</v>
      </c>
      <c r="B11" s="2" t="s">
        <v>26</v>
      </c>
      <c r="C11" s="7">
        <v>22220123.260000002</v>
      </c>
      <c r="D11" s="7">
        <v>25475058.629999999</v>
      </c>
      <c r="E11" s="7">
        <v>26756886</v>
      </c>
      <c r="F11" s="7">
        <v>26455409.219999999</v>
      </c>
      <c r="G11" s="7">
        <v>33135192</v>
      </c>
      <c r="H11" s="7">
        <v>28416797</v>
      </c>
      <c r="I11" s="7">
        <v>28843049</v>
      </c>
      <c r="J11" s="7">
        <v>29275694</v>
      </c>
      <c r="K11" s="7">
        <v>29714830</v>
      </c>
      <c r="L11" s="7">
        <v>30160552</v>
      </c>
      <c r="M11" s="7">
        <v>30612960</v>
      </c>
      <c r="N11" s="7">
        <v>31072155</v>
      </c>
      <c r="O11" s="7">
        <v>31538237</v>
      </c>
      <c r="P11" s="7">
        <v>32011311</v>
      </c>
      <c r="Q11" s="7">
        <v>32491480</v>
      </c>
      <c r="R11" s="7">
        <v>32978853</v>
      </c>
    </row>
    <row r="12" spans="1:20" ht="23.1" customHeight="1">
      <c r="A12" s="4" t="str">
        <f>"1.2"</f>
        <v>1.2</v>
      </c>
      <c r="B12" s="2" t="s">
        <v>27</v>
      </c>
      <c r="C12" s="7">
        <v>6892703.8099999996</v>
      </c>
      <c r="D12" s="7">
        <v>3353209.22</v>
      </c>
      <c r="E12" s="7">
        <v>8740555</v>
      </c>
      <c r="F12" s="7">
        <v>5183115.17</v>
      </c>
      <c r="G12" s="7">
        <v>6190010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1:20" ht="23.1" customHeight="1">
      <c r="A13" s="4" t="str">
        <f>"1.2.1"</f>
        <v>1.2.1</v>
      </c>
      <c r="B13" s="2" t="s">
        <v>28</v>
      </c>
      <c r="C13" s="7">
        <v>0</v>
      </c>
      <c r="D13" s="7">
        <v>0</v>
      </c>
      <c r="E13" s="7">
        <v>0</v>
      </c>
      <c r="F13" s="7">
        <v>21460</v>
      </c>
      <c r="G13" s="7">
        <v>11940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20" ht="23.1" customHeight="1">
      <c r="A14" s="4" t="str">
        <f>"1.2.2"</f>
        <v>1.2.2</v>
      </c>
      <c r="B14" s="2" t="s">
        <v>29</v>
      </c>
      <c r="C14" s="7">
        <v>6892703.8099999996</v>
      </c>
      <c r="D14" s="7">
        <v>3353209.22</v>
      </c>
      <c r="E14" s="7">
        <v>8740555</v>
      </c>
      <c r="F14" s="7">
        <v>5161655.17</v>
      </c>
      <c r="G14" s="15">
        <v>4324970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20" ht="23.1" customHeight="1">
      <c r="A15" s="4">
        <v>2</v>
      </c>
      <c r="B15" s="2" t="s">
        <v>30</v>
      </c>
      <c r="C15" s="7">
        <v>131912066.31</v>
      </c>
      <c r="D15" s="7">
        <v>141132923.19</v>
      </c>
      <c r="E15" s="7">
        <v>161226515</v>
      </c>
      <c r="F15" s="7">
        <v>150139493.41999999</v>
      </c>
      <c r="G15" s="7">
        <v>167399049</v>
      </c>
      <c r="H15" s="7">
        <v>154325266</v>
      </c>
      <c r="I15" s="7">
        <v>156783222</v>
      </c>
      <c r="J15" s="7">
        <v>156162579</v>
      </c>
      <c r="K15" s="7">
        <v>158717904</v>
      </c>
      <c r="L15" s="7">
        <v>160408395</v>
      </c>
      <c r="M15" s="7">
        <v>161360231</v>
      </c>
      <c r="N15" s="7">
        <v>165217158</v>
      </c>
      <c r="O15" s="7">
        <v>168116784</v>
      </c>
      <c r="P15" s="7">
        <v>171621316</v>
      </c>
      <c r="Q15" s="7">
        <v>175507365</v>
      </c>
      <c r="R15" s="7">
        <v>179667903.02000001</v>
      </c>
    </row>
    <row r="16" spans="1:20" ht="23.1" customHeight="1">
      <c r="A16" s="4" t="str">
        <f>"2.1"</f>
        <v>2.1</v>
      </c>
      <c r="B16" s="2" t="s">
        <v>31</v>
      </c>
      <c r="C16" s="7">
        <v>104615782.64</v>
      </c>
      <c r="D16" s="7">
        <v>116437039.73999999</v>
      </c>
      <c r="E16" s="7">
        <v>132666333</v>
      </c>
      <c r="F16" s="7">
        <v>128542798.77</v>
      </c>
      <c r="G16" s="7">
        <v>142958334</v>
      </c>
      <c r="H16" s="7">
        <v>134589575</v>
      </c>
      <c r="I16" s="7">
        <v>138066303</v>
      </c>
      <c r="J16" s="7">
        <v>140857534</v>
      </c>
      <c r="K16" s="7">
        <v>143479732</v>
      </c>
      <c r="L16" s="7">
        <v>144882428</v>
      </c>
      <c r="M16" s="7">
        <v>146195933</v>
      </c>
      <c r="N16" s="7">
        <v>147750642</v>
      </c>
      <c r="O16" s="7">
        <v>150662892</v>
      </c>
      <c r="P16" s="7">
        <v>154551470</v>
      </c>
      <c r="Q16" s="7">
        <v>157967365</v>
      </c>
      <c r="R16" s="7">
        <v>161344612</v>
      </c>
    </row>
    <row r="17" spans="1:18" ht="23.1" customHeight="1">
      <c r="A17" s="4" t="str">
        <f>"2.1.1"</f>
        <v>2.1.1</v>
      </c>
      <c r="B17" s="2" t="s">
        <v>32</v>
      </c>
      <c r="C17" s="7">
        <v>0</v>
      </c>
      <c r="D17" s="7">
        <v>0</v>
      </c>
      <c r="E17" s="7">
        <v>281278</v>
      </c>
      <c r="F17" s="7">
        <v>0</v>
      </c>
      <c r="G17" s="7">
        <v>461932</v>
      </c>
      <c r="H17" s="7">
        <v>787368</v>
      </c>
      <c r="I17" s="7">
        <v>762804</v>
      </c>
      <c r="J17" s="7">
        <v>738240</v>
      </c>
      <c r="K17" s="7">
        <v>713676</v>
      </c>
      <c r="L17" s="7">
        <v>689112</v>
      </c>
      <c r="M17" s="7">
        <v>664548</v>
      </c>
      <c r="N17" s="7">
        <v>639984</v>
      </c>
      <c r="O17" s="7">
        <v>615420</v>
      </c>
      <c r="P17" s="7">
        <v>590856</v>
      </c>
      <c r="Q17" s="7">
        <v>566292</v>
      </c>
      <c r="R17" s="7">
        <v>445005</v>
      </c>
    </row>
    <row r="18" spans="1:18" ht="75">
      <c r="A18" s="4" t="s">
        <v>33</v>
      </c>
      <c r="B18" s="3" t="s">
        <v>34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8" ht="60">
      <c r="A19" s="4" t="str">
        <f>"2.1.2"</f>
        <v>2.1.2</v>
      </c>
      <c r="B19" s="2" t="s">
        <v>35</v>
      </c>
      <c r="C19" s="8" t="s">
        <v>117</v>
      </c>
      <c r="D19" s="8" t="s">
        <v>117</v>
      </c>
      <c r="E19" s="8" t="s">
        <v>117</v>
      </c>
      <c r="F19" s="8" t="s">
        <v>117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8" ht="21.75" customHeight="1">
      <c r="A20" s="4" t="str">
        <f>"2.1.3"</f>
        <v>2.1.3</v>
      </c>
      <c r="B20" s="2" t="s">
        <v>36</v>
      </c>
      <c r="C20" s="7">
        <v>1138281.71</v>
      </c>
      <c r="D20" s="7">
        <v>1765860.4</v>
      </c>
      <c r="E20" s="7">
        <v>2202105</v>
      </c>
      <c r="F20" s="7">
        <v>2420439.31</v>
      </c>
      <c r="G20" s="7">
        <v>2536500</v>
      </c>
      <c r="H20" s="7">
        <v>2252483</v>
      </c>
      <c r="I20" s="7">
        <v>2483459</v>
      </c>
      <c r="J20" s="7">
        <v>3032776</v>
      </c>
      <c r="K20" s="7">
        <v>3330804</v>
      </c>
      <c r="L20" s="7">
        <v>3052778</v>
      </c>
      <c r="M20" s="7">
        <v>2547855</v>
      </c>
      <c r="N20" s="7">
        <v>1987285</v>
      </c>
      <c r="O20" s="7">
        <v>1605820</v>
      </c>
      <c r="P20" s="7">
        <v>1202810</v>
      </c>
      <c r="Q20" s="7">
        <v>694668</v>
      </c>
      <c r="R20" s="7">
        <v>178248</v>
      </c>
    </row>
    <row r="21" spans="1:18" ht="30">
      <c r="A21" s="4" t="s">
        <v>37</v>
      </c>
      <c r="B21" s="2" t="s">
        <v>38</v>
      </c>
      <c r="C21" s="7">
        <v>1138281.71</v>
      </c>
      <c r="D21" s="7">
        <v>1765860.4</v>
      </c>
      <c r="E21" s="7">
        <v>2202105</v>
      </c>
      <c r="F21" s="7">
        <v>2420439.31</v>
      </c>
      <c r="G21" s="7">
        <v>2536500</v>
      </c>
      <c r="H21" s="7">
        <v>2252483</v>
      </c>
      <c r="I21" s="7">
        <v>2483459</v>
      </c>
      <c r="J21" s="7">
        <v>3032776</v>
      </c>
      <c r="K21" s="7">
        <v>3330804</v>
      </c>
      <c r="L21" s="7">
        <v>3052778</v>
      </c>
      <c r="M21" s="7">
        <v>2547855</v>
      </c>
      <c r="N21" s="7">
        <v>1987285</v>
      </c>
      <c r="O21" s="7">
        <v>1605820</v>
      </c>
      <c r="P21" s="7">
        <v>1202810</v>
      </c>
      <c r="Q21" s="7">
        <v>694668</v>
      </c>
      <c r="R21" s="7">
        <v>178248</v>
      </c>
    </row>
    <row r="22" spans="1:18" ht="21.95" customHeight="1">
      <c r="A22" s="4" t="str">
        <f>"2.2"</f>
        <v>2.2</v>
      </c>
      <c r="B22" s="2" t="s">
        <v>39</v>
      </c>
      <c r="C22" s="7">
        <v>27296283.670000002</v>
      </c>
      <c r="D22" s="7">
        <v>24695883.449999999</v>
      </c>
      <c r="E22" s="7">
        <v>28560182</v>
      </c>
      <c r="F22" s="7">
        <v>21596694.649999999</v>
      </c>
      <c r="G22" s="7">
        <v>24440715</v>
      </c>
      <c r="H22" s="7">
        <v>19735691</v>
      </c>
      <c r="I22" s="7">
        <v>18716919</v>
      </c>
      <c r="J22" s="7">
        <v>15305045</v>
      </c>
      <c r="K22" s="7">
        <v>15238172</v>
      </c>
      <c r="L22" s="7">
        <v>15525967</v>
      </c>
      <c r="M22" s="7">
        <v>15164298</v>
      </c>
      <c r="N22" s="7">
        <v>17466516</v>
      </c>
      <c r="O22" s="7">
        <v>17453892</v>
      </c>
      <c r="P22" s="7">
        <v>17069846</v>
      </c>
      <c r="Q22" s="7">
        <v>17540000</v>
      </c>
      <c r="R22" s="7">
        <v>18323291.02</v>
      </c>
    </row>
    <row r="23" spans="1:18" ht="21.95" customHeight="1">
      <c r="A23" s="4">
        <v>3</v>
      </c>
      <c r="B23" s="2" t="s">
        <v>40</v>
      </c>
      <c r="C23" s="7">
        <v>-12241368.58</v>
      </c>
      <c r="D23" s="7">
        <v>-10566162.279999999</v>
      </c>
      <c r="E23" s="7">
        <v>-8365311</v>
      </c>
      <c r="F23" s="7">
        <v>-297555.67</v>
      </c>
      <c r="G23" s="7">
        <v>-8305439</v>
      </c>
      <c r="H23" s="7">
        <v>-7481453</v>
      </c>
      <c r="I23" s="7">
        <v>-5033333</v>
      </c>
      <c r="J23" s="7">
        <v>1341040</v>
      </c>
      <c r="K23" s="7">
        <v>2938723</v>
      </c>
      <c r="L23" s="7">
        <v>5083131</v>
      </c>
      <c r="M23" s="7">
        <v>8671976</v>
      </c>
      <c r="N23" s="7">
        <v>8521986</v>
      </c>
      <c r="O23" s="7">
        <v>8651652</v>
      </c>
      <c r="P23" s="7">
        <v>8955462</v>
      </c>
      <c r="Q23" s="7">
        <v>7835052</v>
      </c>
      <c r="R23" s="7">
        <v>6655335.9800000004</v>
      </c>
    </row>
    <row r="24" spans="1:18" ht="21.95" customHeight="1">
      <c r="A24" s="4">
        <v>4</v>
      </c>
      <c r="B24" s="2" t="s">
        <v>41</v>
      </c>
      <c r="C24" s="7">
        <v>25467736.280000001</v>
      </c>
      <c r="D24" s="7">
        <v>22927791.68</v>
      </c>
      <c r="E24" s="7">
        <v>15840014</v>
      </c>
      <c r="F24" s="7">
        <v>15840863.800000001</v>
      </c>
      <c r="G24" s="7">
        <v>16913947</v>
      </c>
      <c r="H24" s="7">
        <v>13500000</v>
      </c>
      <c r="I24" s="7">
        <v>10500000</v>
      </c>
      <c r="J24" s="7">
        <v>5000000</v>
      </c>
      <c r="K24" s="7">
        <v>4000000</v>
      </c>
      <c r="L24" s="7">
        <v>3000000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8" ht="21.95" customHeight="1">
      <c r="A25" s="4" t="str">
        <f>"4.1"</f>
        <v>4.1</v>
      </c>
      <c r="B25" s="2" t="s">
        <v>42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18" ht="21.95" customHeight="1">
      <c r="A26" s="4" t="str">
        <f>"4.1.1"</f>
        <v>4.1.1</v>
      </c>
      <c r="B26" s="2" t="s">
        <v>43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18" ht="15">
      <c r="A27" s="4" t="str">
        <f>"4.2"</f>
        <v>4.2</v>
      </c>
      <c r="B27" s="2" t="s">
        <v>44</v>
      </c>
      <c r="C27" s="7">
        <v>8052485.2800000003</v>
      </c>
      <c r="D27" s="7">
        <v>5427791.6799999997</v>
      </c>
      <c r="E27" s="7">
        <v>6340014</v>
      </c>
      <c r="F27" s="7">
        <v>6340863.7999999998</v>
      </c>
      <c r="G27" s="7">
        <v>6913947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8" ht="21.95" customHeight="1">
      <c r="A28" s="4" t="str">
        <f>"4.2.1"</f>
        <v>4.2.1</v>
      </c>
      <c r="B28" s="2" t="s">
        <v>45</v>
      </c>
      <c r="C28" s="7">
        <v>8052485.2800000003</v>
      </c>
      <c r="D28" s="7">
        <v>5427791.6799999997</v>
      </c>
      <c r="E28" s="7">
        <v>3840014</v>
      </c>
      <c r="F28" s="7">
        <v>0</v>
      </c>
      <c r="G28" s="7">
        <v>1913947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18" ht="21.95" customHeight="1">
      <c r="A29" s="4" t="str">
        <f>"4.3"</f>
        <v>4.3</v>
      </c>
      <c r="B29" s="2" t="s">
        <v>46</v>
      </c>
      <c r="C29" s="7">
        <v>17415251</v>
      </c>
      <c r="D29" s="7">
        <v>17500000</v>
      </c>
      <c r="E29" s="7">
        <v>9500000</v>
      </c>
      <c r="F29" s="7">
        <v>9500000</v>
      </c>
      <c r="G29" s="7">
        <v>10000000</v>
      </c>
      <c r="H29" s="7">
        <v>12000000</v>
      </c>
      <c r="I29" s="7">
        <v>9000000</v>
      </c>
      <c r="J29" s="7">
        <v>5000000</v>
      </c>
      <c r="K29" s="7">
        <v>4000000</v>
      </c>
      <c r="L29" s="7">
        <v>3000000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18" ht="21.95" customHeight="1">
      <c r="A30" s="4" t="str">
        <f>"4.3.1"</f>
        <v>4.3.1</v>
      </c>
      <c r="B30" s="2" t="s">
        <v>45</v>
      </c>
      <c r="C30" s="7">
        <v>0</v>
      </c>
      <c r="D30" s="7">
        <v>0</v>
      </c>
      <c r="E30" s="7">
        <v>4525297</v>
      </c>
      <c r="F30" s="7">
        <v>4525297</v>
      </c>
      <c r="G30" s="7">
        <v>6391492</v>
      </c>
      <c r="H30" s="7">
        <v>7481453</v>
      </c>
      <c r="I30" s="7">
        <v>4583333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8" ht="21.95" customHeight="1">
      <c r="A31" s="4" t="str">
        <f>"4.4"</f>
        <v>4.4</v>
      </c>
      <c r="B31" s="2" t="s">
        <v>47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1500000</v>
      </c>
      <c r="I31" s="7">
        <v>1500000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8" ht="21.95" customHeight="1">
      <c r="A32" s="4" t="str">
        <f>"4.4.1"</f>
        <v>4.4.1</v>
      </c>
      <c r="B32" s="2" t="s">
        <v>45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ht="21.95" customHeight="1">
      <c r="A33" s="4">
        <v>5</v>
      </c>
      <c r="B33" s="2" t="s">
        <v>48</v>
      </c>
      <c r="C33" s="7">
        <v>7797209.2300000004</v>
      </c>
      <c r="D33" s="7">
        <v>6020765.5999999996</v>
      </c>
      <c r="E33" s="7">
        <v>7474703</v>
      </c>
      <c r="F33" s="7">
        <v>7474702.5999999996</v>
      </c>
      <c r="G33" s="7">
        <v>8608508</v>
      </c>
      <c r="H33" s="7">
        <v>6018547</v>
      </c>
      <c r="I33" s="7">
        <v>5466667</v>
      </c>
      <c r="J33" s="7">
        <v>6341040</v>
      </c>
      <c r="K33" s="7">
        <v>6938723</v>
      </c>
      <c r="L33" s="7">
        <v>8083131</v>
      </c>
      <c r="M33" s="7">
        <v>8671976</v>
      </c>
      <c r="N33" s="7">
        <v>8521986</v>
      </c>
      <c r="O33" s="7">
        <v>8651652</v>
      </c>
      <c r="P33" s="7">
        <v>8955462</v>
      </c>
      <c r="Q33" s="7">
        <v>7835052</v>
      </c>
      <c r="R33" s="7">
        <v>6655335.9800000004</v>
      </c>
    </row>
    <row r="34" spans="1:18" ht="30">
      <c r="A34" s="4" t="str">
        <f>"5.1"</f>
        <v>5.1</v>
      </c>
      <c r="B34" s="2" t="s">
        <v>49</v>
      </c>
      <c r="C34" s="7">
        <v>7797209.2300000004</v>
      </c>
      <c r="D34" s="7">
        <v>6020765.5999999996</v>
      </c>
      <c r="E34" s="7">
        <v>7474703</v>
      </c>
      <c r="F34" s="7">
        <v>7474702.5999999996</v>
      </c>
      <c r="G34" s="7">
        <v>5608508</v>
      </c>
      <c r="H34" s="7">
        <v>6018547</v>
      </c>
      <c r="I34" s="7">
        <v>5466667</v>
      </c>
      <c r="J34" s="7">
        <v>6341040</v>
      </c>
      <c r="K34" s="7">
        <v>6938723</v>
      </c>
      <c r="L34" s="7">
        <v>8083131</v>
      </c>
      <c r="M34" s="7">
        <v>8671976</v>
      </c>
      <c r="N34" s="7">
        <v>8521986</v>
      </c>
      <c r="O34" s="7">
        <v>8651652</v>
      </c>
      <c r="P34" s="7">
        <v>8955462</v>
      </c>
      <c r="Q34" s="7">
        <v>7835052</v>
      </c>
      <c r="R34" s="7">
        <v>6655335.9800000004</v>
      </c>
    </row>
    <row r="35" spans="1:18" ht="90">
      <c r="A35" s="4" t="str">
        <f>"5.1.1"</f>
        <v>5.1.1</v>
      </c>
      <c r="B35" s="3" t="s">
        <v>50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 ht="30">
      <c r="A36" s="4" t="s">
        <v>51</v>
      </c>
      <c r="B36" s="2" t="s">
        <v>52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 ht="15">
      <c r="A37" s="4" t="str">
        <f>"5.2"</f>
        <v>5.2</v>
      </c>
      <c r="B37" s="2" t="s">
        <v>53</v>
      </c>
      <c r="C37" s="7">
        <v>0</v>
      </c>
      <c r="D37" s="7">
        <v>0</v>
      </c>
      <c r="E37" s="7">
        <v>0</v>
      </c>
      <c r="F37" s="7">
        <v>0</v>
      </c>
      <c r="G37" s="7">
        <v>3000000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 ht="21" customHeight="1">
      <c r="A38" s="4">
        <v>6</v>
      </c>
      <c r="B38" s="2" t="s">
        <v>54</v>
      </c>
      <c r="C38" s="7">
        <v>31243548.18</v>
      </c>
      <c r="D38" s="7">
        <v>42722782.579999998</v>
      </c>
      <c r="E38" s="7">
        <v>44748079.579999998</v>
      </c>
      <c r="F38" s="7">
        <v>44748079.979999997</v>
      </c>
      <c r="G38" s="7">
        <v>49139571.979999997</v>
      </c>
      <c r="H38" s="7">
        <v>55121024.979999997</v>
      </c>
      <c r="I38" s="7">
        <f>H38+I29-I34</f>
        <v>58654357.979999997</v>
      </c>
      <c r="J38" s="7">
        <f t="shared" ref="J38:R38" si="0">I38+J29-J34</f>
        <v>57313317.979999997</v>
      </c>
      <c r="K38" s="7">
        <f t="shared" si="0"/>
        <v>54374594.979999997</v>
      </c>
      <c r="L38" s="7">
        <f t="shared" si="0"/>
        <v>49291463.979999997</v>
      </c>
      <c r="M38" s="7">
        <f t="shared" si="0"/>
        <v>40619487.979999997</v>
      </c>
      <c r="N38" s="7">
        <f t="shared" si="0"/>
        <v>32097501.979999997</v>
      </c>
      <c r="O38" s="7">
        <f>N38+O29-O34</f>
        <v>23445849.979999997</v>
      </c>
      <c r="P38" s="7">
        <f t="shared" si="0"/>
        <v>14490387.979999997</v>
      </c>
      <c r="Q38" s="7">
        <f t="shared" si="0"/>
        <v>6655335.9799999967</v>
      </c>
      <c r="R38" s="7">
        <f t="shared" si="0"/>
        <v>0</v>
      </c>
    </row>
    <row r="39" spans="1:18" ht="45">
      <c r="A39" s="4" t="str">
        <f>"6.1"</f>
        <v>6.1</v>
      </c>
      <c r="B39" s="2" t="s">
        <v>55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ht="30">
      <c r="A40" s="4" t="str">
        <f>"6.1.1"</f>
        <v>6.1.1</v>
      </c>
      <c r="B40" s="2" t="s">
        <v>56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 ht="30">
      <c r="A41" s="4" t="str">
        <f>"6.2"</f>
        <v>6.2</v>
      </c>
      <c r="B41" s="2" t="s">
        <v>57</v>
      </c>
      <c r="C41" s="9">
        <v>0.2611</v>
      </c>
      <c r="D41" s="9">
        <v>0.32719999999999999</v>
      </c>
      <c r="E41" s="9">
        <v>0.29270000000000002</v>
      </c>
      <c r="F41" s="9">
        <v>0.29859999999999998</v>
      </c>
      <c r="G41" s="9">
        <v>0.30890000000000001</v>
      </c>
      <c r="H41" s="9">
        <v>0.37540000000000001</v>
      </c>
      <c r="I41" s="9">
        <v>0.38650000000000001</v>
      </c>
      <c r="J41" s="9">
        <v>0.3639</v>
      </c>
      <c r="K41" s="9">
        <v>0.33639999999999998</v>
      </c>
      <c r="L41" s="9">
        <v>0.29780000000000001</v>
      </c>
      <c r="M41" s="9">
        <v>0.2389</v>
      </c>
      <c r="N41" s="9">
        <v>0.1847</v>
      </c>
      <c r="O41" s="9">
        <v>0.1326</v>
      </c>
      <c r="P41" s="9">
        <v>8.0199999999999994E-2</v>
      </c>
      <c r="Q41" s="9">
        <v>3.6299999999999999E-2</v>
      </c>
      <c r="R41" s="9">
        <v>0</v>
      </c>
    </row>
    <row r="42" spans="1:18" ht="30">
      <c r="A42" s="4" t="str">
        <f>"6.3"</f>
        <v>6.3</v>
      </c>
      <c r="B42" s="2" t="s">
        <v>58</v>
      </c>
      <c r="C42" s="9">
        <v>0.2611</v>
      </c>
      <c r="D42" s="9">
        <v>0.32719999999999999</v>
      </c>
      <c r="E42" s="9">
        <v>0.29270000000000002</v>
      </c>
      <c r="F42" s="9">
        <v>0.29859999999999998</v>
      </c>
      <c r="G42" s="9">
        <v>0.30890000000000001</v>
      </c>
      <c r="H42" s="9">
        <v>0.37540000000000001</v>
      </c>
      <c r="I42" s="9">
        <v>0.38650000000000001</v>
      </c>
      <c r="J42" s="9">
        <v>0.3639</v>
      </c>
      <c r="K42" s="9">
        <v>0.33639999999999998</v>
      </c>
      <c r="L42" s="9">
        <v>0.29780000000000001</v>
      </c>
      <c r="M42" s="9">
        <v>0.2389</v>
      </c>
      <c r="N42" s="9">
        <v>0.1847</v>
      </c>
      <c r="O42" s="9">
        <v>0.1326</v>
      </c>
      <c r="P42" s="9">
        <v>8.0199999999999994E-2</v>
      </c>
      <c r="Q42" s="9">
        <v>3.6299999999999999E-2</v>
      </c>
      <c r="R42" s="9">
        <v>0</v>
      </c>
    </row>
    <row r="43" spans="1:18" ht="45">
      <c r="A43" s="4">
        <v>7</v>
      </c>
      <c r="B43" s="2" t="s">
        <v>59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 ht="30">
      <c r="A44" s="4">
        <v>8</v>
      </c>
      <c r="B44" s="2" t="s">
        <v>60</v>
      </c>
      <c r="C44" s="8" t="s">
        <v>117</v>
      </c>
      <c r="D44" s="8" t="s">
        <v>117</v>
      </c>
      <c r="E44" s="8" t="s">
        <v>117</v>
      </c>
      <c r="F44" s="8" t="s">
        <v>117</v>
      </c>
      <c r="G44" s="8" t="s">
        <v>117</v>
      </c>
      <c r="H44" s="8" t="s">
        <v>117</v>
      </c>
      <c r="I44" s="8" t="s">
        <v>117</v>
      </c>
      <c r="J44" s="8" t="s">
        <v>117</v>
      </c>
      <c r="K44" s="8" t="s">
        <v>117</v>
      </c>
      <c r="L44" s="8" t="s">
        <v>117</v>
      </c>
      <c r="M44" s="8" t="s">
        <v>117</v>
      </c>
      <c r="N44" s="8" t="s">
        <v>117</v>
      </c>
      <c r="O44" s="8" t="s">
        <v>117</v>
      </c>
      <c r="P44" s="8" t="s">
        <v>117</v>
      </c>
      <c r="Q44" s="8" t="s">
        <v>117</v>
      </c>
      <c r="R44" s="8" t="s">
        <v>117</v>
      </c>
    </row>
    <row r="45" spans="1:18" ht="15">
      <c r="A45" s="4" t="str">
        <f>"8.1"</f>
        <v>8.1</v>
      </c>
      <c r="B45" s="2" t="s">
        <v>61</v>
      </c>
      <c r="C45" s="7">
        <v>8162211.2800000003</v>
      </c>
      <c r="D45" s="7">
        <v>10776511.949999999</v>
      </c>
      <c r="E45" s="7">
        <v>11454316</v>
      </c>
      <c r="F45" s="7">
        <v>16116023.810000001</v>
      </c>
      <c r="G45" s="7">
        <v>9945266</v>
      </c>
      <c r="H45" s="7">
        <v>12254238</v>
      </c>
      <c r="I45" s="7">
        <v>14133586</v>
      </c>
      <c r="J45" s="7">
        <v>17246085</v>
      </c>
      <c r="K45" s="7">
        <v>19076895</v>
      </c>
      <c r="L45" s="7">
        <v>21509098</v>
      </c>
      <c r="M45" s="7">
        <v>24736274</v>
      </c>
      <c r="N45" s="7">
        <v>26888502</v>
      </c>
      <c r="O45" s="7">
        <v>26455544</v>
      </c>
      <c r="P45" s="7">
        <v>26025308</v>
      </c>
      <c r="Q45" s="7">
        <v>25375052</v>
      </c>
      <c r="R45" s="7">
        <v>24978627</v>
      </c>
    </row>
    <row r="46" spans="1:18" ht="45">
      <c r="A46" s="4" t="str">
        <f>"8.2"</f>
        <v>8.2</v>
      </c>
      <c r="B46" s="2" t="s">
        <v>62</v>
      </c>
      <c r="C46" s="7">
        <v>16214696.560000001</v>
      </c>
      <c r="D46" s="7">
        <v>16204303.630000001</v>
      </c>
      <c r="E46" s="7">
        <v>17794330</v>
      </c>
      <c r="F46" s="7">
        <v>22456887.609999999</v>
      </c>
      <c r="G46" s="7">
        <v>16859213</v>
      </c>
      <c r="H46" s="7">
        <v>12254238</v>
      </c>
      <c r="I46" s="7">
        <v>14133586</v>
      </c>
      <c r="J46" s="7">
        <v>17246085</v>
      </c>
      <c r="K46" s="7">
        <v>19076895</v>
      </c>
      <c r="L46" s="7">
        <v>21509098</v>
      </c>
      <c r="M46" s="7">
        <v>24736274</v>
      </c>
      <c r="N46" s="7">
        <v>26888502</v>
      </c>
      <c r="O46" s="7">
        <v>26455544</v>
      </c>
      <c r="P46" s="7">
        <v>26025308</v>
      </c>
      <c r="Q46" s="7">
        <v>25375052</v>
      </c>
      <c r="R46" s="7">
        <v>24978627</v>
      </c>
    </row>
    <row r="47" spans="1:18" ht="15">
      <c r="A47" s="4">
        <v>9</v>
      </c>
      <c r="B47" s="2" t="s">
        <v>63</v>
      </c>
      <c r="C47" s="8" t="s">
        <v>117</v>
      </c>
      <c r="D47" s="8" t="s">
        <v>117</v>
      </c>
      <c r="E47" s="8" t="s">
        <v>117</v>
      </c>
      <c r="F47" s="8" t="s">
        <v>117</v>
      </c>
      <c r="G47" s="8" t="s">
        <v>117</v>
      </c>
      <c r="H47" s="8" t="s">
        <v>117</v>
      </c>
      <c r="I47" s="8" t="s">
        <v>117</v>
      </c>
      <c r="J47" s="8" t="s">
        <v>117</v>
      </c>
      <c r="K47" s="8" t="s">
        <v>117</v>
      </c>
      <c r="L47" s="8" t="s">
        <v>117</v>
      </c>
      <c r="M47" s="8" t="s">
        <v>117</v>
      </c>
      <c r="N47" s="8" t="s">
        <v>117</v>
      </c>
      <c r="O47" s="8" t="s">
        <v>117</v>
      </c>
      <c r="P47" s="8" t="s">
        <v>117</v>
      </c>
      <c r="Q47" s="8" t="s">
        <v>117</v>
      </c>
      <c r="R47" s="8" t="s">
        <v>117</v>
      </c>
    </row>
    <row r="48" spans="1:18" ht="15">
      <c r="A48" s="5" t="s">
        <v>0</v>
      </c>
      <c r="B48" s="10" t="s">
        <v>1</v>
      </c>
      <c r="C48" s="10" t="s">
        <v>2</v>
      </c>
      <c r="D48" s="10" t="s">
        <v>3</v>
      </c>
      <c r="E48" s="10" t="s">
        <v>4</v>
      </c>
      <c r="F48" s="10" t="s">
        <v>5</v>
      </c>
      <c r="G48" s="10" t="s">
        <v>6</v>
      </c>
      <c r="H48" s="10" t="s">
        <v>7</v>
      </c>
      <c r="I48" s="10" t="s">
        <v>8</v>
      </c>
      <c r="J48" s="10" t="s">
        <v>9</v>
      </c>
      <c r="K48" s="10" t="s">
        <v>10</v>
      </c>
      <c r="L48" s="10" t="s">
        <v>11</v>
      </c>
      <c r="M48" s="10" t="s">
        <v>12</v>
      </c>
      <c r="N48" s="10" t="s">
        <v>13</v>
      </c>
      <c r="O48" s="10" t="s">
        <v>14</v>
      </c>
      <c r="P48" s="10" t="s">
        <v>15</v>
      </c>
      <c r="Q48" s="10" t="s">
        <v>16</v>
      </c>
      <c r="R48" s="10" t="s">
        <v>17</v>
      </c>
    </row>
    <row r="49" spans="1:18" ht="45">
      <c r="A49" s="4" t="str">
        <f>"9.1"</f>
        <v>9.1</v>
      </c>
      <c r="B49" s="2" t="s">
        <v>64</v>
      </c>
      <c r="C49" s="9">
        <v>7.4700000000000003E-2</v>
      </c>
      <c r="D49" s="9">
        <v>5.96E-2</v>
      </c>
      <c r="E49" s="9">
        <v>6.5100000000000005E-2</v>
      </c>
      <c r="F49" s="9">
        <v>6.6000000000000003E-2</v>
      </c>
      <c r="G49" s="9">
        <v>5.4100000000000002E-2</v>
      </c>
      <c r="H49" s="9">
        <v>6.1699999999999998E-2</v>
      </c>
      <c r="I49" s="9">
        <v>5.74E-2</v>
      </c>
      <c r="J49" s="9">
        <v>6.4199999999999993E-2</v>
      </c>
      <c r="K49" s="9">
        <v>6.7900000000000002E-2</v>
      </c>
      <c r="L49" s="9">
        <v>7.1499999999999994E-2</v>
      </c>
      <c r="M49" s="9">
        <v>6.9900000000000004E-2</v>
      </c>
      <c r="N49" s="9">
        <v>6.2399999999999997E-2</v>
      </c>
      <c r="O49" s="9">
        <v>6.1499999999999999E-2</v>
      </c>
      <c r="P49" s="9">
        <v>5.9499999999999997E-2</v>
      </c>
      <c r="Q49" s="9">
        <v>4.9599999999999998E-2</v>
      </c>
      <c r="R49" s="9">
        <v>3.9100000000000003E-2</v>
      </c>
    </row>
    <row r="50" spans="1:18" ht="45">
      <c r="A50" s="4" t="str">
        <f>"9.2"</f>
        <v>9.2</v>
      </c>
      <c r="B50" s="2" t="s">
        <v>65</v>
      </c>
      <c r="C50" s="9">
        <v>7.4700000000000003E-2</v>
      </c>
      <c r="D50" s="9">
        <v>5.96E-2</v>
      </c>
      <c r="E50" s="9">
        <v>6.5100000000000005E-2</v>
      </c>
      <c r="F50" s="9">
        <v>6.6000000000000003E-2</v>
      </c>
      <c r="G50" s="9">
        <v>5.4100000000000002E-2</v>
      </c>
      <c r="H50" s="9">
        <v>6.1699999999999998E-2</v>
      </c>
      <c r="I50" s="9">
        <v>5.74E-2</v>
      </c>
      <c r="J50" s="9">
        <v>6.4199999999999993E-2</v>
      </c>
      <c r="K50" s="9">
        <v>6.7900000000000002E-2</v>
      </c>
      <c r="L50" s="9">
        <v>7.1499999999999994E-2</v>
      </c>
      <c r="M50" s="9">
        <v>6.9900000000000004E-2</v>
      </c>
      <c r="N50" s="9">
        <v>6.2399999999999997E-2</v>
      </c>
      <c r="O50" s="9">
        <v>6.1499999999999999E-2</v>
      </c>
      <c r="P50" s="9">
        <v>5.9499999999999997E-2</v>
      </c>
      <c r="Q50" s="9">
        <v>4.9599999999999998E-2</v>
      </c>
      <c r="R50" s="9">
        <v>3.9100000000000003E-2</v>
      </c>
    </row>
    <row r="51" spans="1:18" ht="75">
      <c r="A51" s="4" t="str">
        <f>"9.3"</f>
        <v>9.3</v>
      </c>
      <c r="B51" s="3" t="s">
        <v>66</v>
      </c>
      <c r="C51" s="9">
        <v>7.4700000000000003E-2</v>
      </c>
      <c r="D51" s="9">
        <v>5.96E-2</v>
      </c>
      <c r="E51" s="9">
        <v>6.5100000000000005E-2</v>
      </c>
      <c r="F51" s="9">
        <v>6.6000000000000003E-2</v>
      </c>
      <c r="G51" s="9">
        <v>5.4100000000000002E-2</v>
      </c>
      <c r="H51" s="9">
        <v>6.1699999999999998E-2</v>
      </c>
      <c r="I51" s="9">
        <v>5.74E-2</v>
      </c>
      <c r="J51" s="9">
        <v>6.4199999999999993E-2</v>
      </c>
      <c r="K51" s="9">
        <v>6.7900000000000002E-2</v>
      </c>
      <c r="L51" s="9">
        <v>7.1499999999999994E-2</v>
      </c>
      <c r="M51" s="9">
        <v>6.9900000000000004E-2</v>
      </c>
      <c r="N51" s="9">
        <v>6.2399999999999997E-2</v>
      </c>
      <c r="O51" s="9">
        <v>6.1499999999999999E-2</v>
      </c>
      <c r="P51" s="9">
        <v>5.9499999999999997E-2</v>
      </c>
      <c r="Q51" s="9">
        <v>4.9599999999999998E-2</v>
      </c>
      <c r="R51" s="9">
        <v>3.9100000000000003E-2</v>
      </c>
    </row>
    <row r="52" spans="1:18" ht="75">
      <c r="A52" s="4" t="str">
        <f>"9.4"</f>
        <v>9.4</v>
      </c>
      <c r="B52" s="3" t="s">
        <v>67</v>
      </c>
      <c r="C52" s="9">
        <v>7.4700000000000003E-2</v>
      </c>
      <c r="D52" s="9">
        <v>5.96E-2</v>
      </c>
      <c r="E52" s="9">
        <v>6.5100000000000005E-2</v>
      </c>
      <c r="F52" s="9">
        <v>6.6000000000000003E-2</v>
      </c>
      <c r="G52" s="9">
        <v>5.4100000000000002E-2</v>
      </c>
      <c r="H52" s="9">
        <v>6.1699999999999998E-2</v>
      </c>
      <c r="I52" s="9">
        <v>5.74E-2</v>
      </c>
      <c r="J52" s="9">
        <v>6.4199999999999993E-2</v>
      </c>
      <c r="K52" s="9">
        <v>6.7900000000000002E-2</v>
      </c>
      <c r="L52" s="9">
        <v>7.1499999999999994E-2</v>
      </c>
      <c r="M52" s="9">
        <v>6.9900000000000004E-2</v>
      </c>
      <c r="N52" s="9">
        <v>6.2399999999999997E-2</v>
      </c>
      <c r="O52" s="9">
        <v>6.1499999999999999E-2</v>
      </c>
      <c r="P52" s="9">
        <v>5.9499999999999997E-2</v>
      </c>
      <c r="Q52" s="9">
        <v>4.9599999999999998E-2</v>
      </c>
      <c r="R52" s="9">
        <v>3.9100000000000003E-2</v>
      </c>
    </row>
    <row r="53" spans="1:18" ht="45">
      <c r="A53" s="4" t="str">
        <f>"9.5"</f>
        <v>9.5</v>
      </c>
      <c r="B53" s="2" t="s">
        <v>68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</row>
    <row r="54" spans="1:18" ht="75">
      <c r="A54" s="4" t="str">
        <f>"9.6"</f>
        <v>9.6</v>
      </c>
      <c r="B54" s="3" t="s">
        <v>69</v>
      </c>
      <c r="C54" s="9">
        <v>7.4700000000000003E-2</v>
      </c>
      <c r="D54" s="9">
        <v>5.96E-2</v>
      </c>
      <c r="E54" s="9">
        <v>6.5100000000000005E-2</v>
      </c>
      <c r="F54" s="9">
        <v>6.6000000000000003E-2</v>
      </c>
      <c r="G54" s="9">
        <v>5.4100000000000002E-2</v>
      </c>
      <c r="H54" s="9">
        <v>6.1699999999999998E-2</v>
      </c>
      <c r="I54" s="9">
        <v>5.74E-2</v>
      </c>
      <c r="J54" s="9">
        <v>6.4199999999999993E-2</v>
      </c>
      <c r="K54" s="9">
        <v>6.7900000000000002E-2</v>
      </c>
      <c r="L54" s="9">
        <v>7.1499999999999994E-2</v>
      </c>
      <c r="M54" s="9">
        <v>6.9900000000000004E-2</v>
      </c>
      <c r="N54" s="9">
        <v>6.2399999999999997E-2</v>
      </c>
      <c r="O54" s="9">
        <v>6.1499999999999999E-2</v>
      </c>
      <c r="P54" s="9">
        <v>5.9499999999999997E-2</v>
      </c>
      <c r="Q54" s="9">
        <v>4.9599999999999998E-2</v>
      </c>
      <c r="R54" s="9">
        <v>3.9100000000000003E-2</v>
      </c>
    </row>
    <row r="55" spans="1:18" ht="75">
      <c r="A55" s="4" t="str">
        <f>"9.7"</f>
        <v>9.7</v>
      </c>
      <c r="B55" s="3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7.5200000000000003E-2</v>
      </c>
      <c r="H55" s="9">
        <v>7.3300000000000004E-2</v>
      </c>
      <c r="I55" s="9">
        <v>7.3599999999999999E-2</v>
      </c>
      <c r="J55" s="9">
        <v>7.8700000000000006E-2</v>
      </c>
      <c r="K55" s="9">
        <v>9.3100000000000002E-2</v>
      </c>
      <c r="L55" s="9">
        <v>0.1028</v>
      </c>
      <c r="M55" s="9">
        <v>0.1142</v>
      </c>
      <c r="N55" s="9">
        <v>0.12570000000000001</v>
      </c>
      <c r="O55" s="9">
        <v>0.1381</v>
      </c>
      <c r="P55" s="9">
        <v>0.14580000000000001</v>
      </c>
      <c r="Q55" s="9">
        <v>0.14710000000000001</v>
      </c>
      <c r="R55" s="9">
        <v>0.1434</v>
      </c>
    </row>
    <row r="56" spans="1:18" ht="60">
      <c r="A56" s="4" t="str">
        <f>"9.7.1"</f>
        <v>9.7.1</v>
      </c>
      <c r="B56" s="3" t="s">
        <v>71</v>
      </c>
      <c r="C56" s="9">
        <v>0</v>
      </c>
      <c r="D56" s="9">
        <v>0</v>
      </c>
      <c r="E56" s="9">
        <v>0</v>
      </c>
      <c r="F56" s="9">
        <v>0</v>
      </c>
      <c r="G56" s="9">
        <v>7.9500000000000001E-2</v>
      </c>
      <c r="H56" s="9">
        <v>7.7600000000000002E-2</v>
      </c>
      <c r="I56" s="9">
        <v>7.8E-2</v>
      </c>
      <c r="J56" s="9">
        <v>7.8700000000000006E-2</v>
      </c>
      <c r="K56" s="9">
        <v>9.3100000000000002E-2</v>
      </c>
      <c r="L56" s="9">
        <v>0.1028</v>
      </c>
      <c r="M56" s="9">
        <v>0.1142</v>
      </c>
      <c r="N56" s="9">
        <v>0.12570000000000001</v>
      </c>
      <c r="O56" s="9">
        <v>0.1381</v>
      </c>
      <c r="P56" s="9">
        <v>0.14580000000000001</v>
      </c>
      <c r="Q56" s="9">
        <v>0.14710000000000001</v>
      </c>
      <c r="R56" s="9">
        <v>0.1434</v>
      </c>
    </row>
    <row r="57" spans="1:18" ht="75">
      <c r="A57" s="4" t="str">
        <f>"9.8"</f>
        <v>9.8</v>
      </c>
      <c r="B57" s="3" t="s">
        <v>72</v>
      </c>
      <c r="C57" s="11" t="s">
        <v>116</v>
      </c>
      <c r="D57" s="11" t="s">
        <v>116</v>
      </c>
      <c r="E57" s="11" t="s">
        <v>116</v>
      </c>
      <c r="F57" s="11" t="s">
        <v>116</v>
      </c>
      <c r="G57" s="11" t="s">
        <v>116</v>
      </c>
      <c r="H57" s="11" t="s">
        <v>116</v>
      </c>
      <c r="I57" s="11" t="s">
        <v>116</v>
      </c>
      <c r="J57" s="11" t="s">
        <v>116</v>
      </c>
      <c r="K57" s="11" t="s">
        <v>116</v>
      </c>
      <c r="L57" s="11" t="s">
        <v>116</v>
      </c>
      <c r="M57" s="11" t="s">
        <v>116</v>
      </c>
      <c r="N57" s="11" t="s">
        <v>116</v>
      </c>
      <c r="O57" s="11" t="s">
        <v>116</v>
      </c>
      <c r="P57" s="11" t="s">
        <v>116</v>
      </c>
      <c r="Q57" s="11" t="s">
        <v>116</v>
      </c>
      <c r="R57" s="11" t="s">
        <v>116</v>
      </c>
    </row>
    <row r="58" spans="1:18" ht="75">
      <c r="A58" s="4" t="str">
        <f>"9.8.1"</f>
        <v>9.8.1</v>
      </c>
      <c r="B58" s="3" t="s">
        <v>73</v>
      </c>
      <c r="C58" s="11" t="s">
        <v>116</v>
      </c>
      <c r="D58" s="11" t="s">
        <v>116</v>
      </c>
      <c r="E58" s="11" t="s">
        <v>116</v>
      </c>
      <c r="F58" s="11" t="s">
        <v>116</v>
      </c>
      <c r="G58" s="11" t="s">
        <v>116</v>
      </c>
      <c r="H58" s="11" t="s">
        <v>116</v>
      </c>
      <c r="I58" s="11" t="s">
        <v>116</v>
      </c>
      <c r="J58" s="11" t="s">
        <v>116</v>
      </c>
      <c r="K58" s="11" t="s">
        <v>116</v>
      </c>
      <c r="L58" s="11" t="s">
        <v>116</v>
      </c>
      <c r="M58" s="11" t="s">
        <v>116</v>
      </c>
      <c r="N58" s="11" t="s">
        <v>116</v>
      </c>
      <c r="O58" s="11" t="s">
        <v>116</v>
      </c>
      <c r="P58" s="11" t="s">
        <v>116</v>
      </c>
      <c r="Q58" s="11" t="s">
        <v>116</v>
      </c>
      <c r="R58" s="11" t="s">
        <v>116</v>
      </c>
    </row>
    <row r="59" spans="1:18" ht="15">
      <c r="A59" s="4">
        <v>10</v>
      </c>
      <c r="B59" s="2" t="s">
        <v>74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1941040</v>
      </c>
      <c r="K59" s="7">
        <v>3838723</v>
      </c>
      <c r="L59" s="7">
        <v>5983131</v>
      </c>
      <c r="M59" s="7">
        <v>9571976</v>
      </c>
      <c r="N59" s="7">
        <v>9421986</v>
      </c>
      <c r="O59" s="7">
        <v>9001652</v>
      </c>
      <c r="P59" s="7">
        <v>8955462</v>
      </c>
      <c r="Q59" s="7">
        <v>7835052</v>
      </c>
      <c r="R59" s="7">
        <v>6655335.9800000004</v>
      </c>
    </row>
    <row r="60" spans="1:18" ht="15">
      <c r="A60" s="4" t="str">
        <f>"10.1"</f>
        <v>10.1</v>
      </c>
      <c r="B60" s="2" t="s">
        <v>75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1941040</v>
      </c>
      <c r="K60" s="7">
        <v>3838723</v>
      </c>
      <c r="L60" s="7">
        <v>5983131</v>
      </c>
      <c r="M60" s="7">
        <v>9571976</v>
      </c>
      <c r="N60" s="7">
        <v>9421986</v>
      </c>
      <c r="O60" s="7">
        <v>9001652</v>
      </c>
      <c r="P60" s="7">
        <v>8955462</v>
      </c>
      <c r="Q60" s="7">
        <v>7835052</v>
      </c>
      <c r="R60" s="7">
        <v>6655335.9800000004</v>
      </c>
    </row>
    <row r="61" spans="1:18" ht="15">
      <c r="A61" s="4">
        <v>11</v>
      </c>
      <c r="B61" s="2" t="s">
        <v>76</v>
      </c>
      <c r="C61" s="8" t="s">
        <v>117</v>
      </c>
      <c r="D61" s="8" t="s">
        <v>117</v>
      </c>
      <c r="E61" s="8" t="s">
        <v>117</v>
      </c>
      <c r="F61" s="8" t="s">
        <v>117</v>
      </c>
      <c r="G61" s="8" t="s">
        <v>117</v>
      </c>
      <c r="H61" s="8" t="s">
        <v>117</v>
      </c>
      <c r="I61" s="8" t="s">
        <v>117</v>
      </c>
      <c r="J61" s="8" t="s">
        <v>117</v>
      </c>
      <c r="K61" s="8" t="s">
        <v>117</v>
      </c>
      <c r="L61" s="8" t="s">
        <v>117</v>
      </c>
      <c r="M61" s="8" t="s">
        <v>117</v>
      </c>
      <c r="N61" s="8" t="s">
        <v>117</v>
      </c>
      <c r="O61" s="8" t="s">
        <v>117</v>
      </c>
      <c r="P61" s="8" t="s">
        <v>117</v>
      </c>
      <c r="Q61" s="8" t="s">
        <v>117</v>
      </c>
      <c r="R61" s="8" t="s">
        <v>117</v>
      </c>
    </row>
    <row r="62" spans="1:18" ht="15">
      <c r="A62" s="4" t="str">
        <f>"11.1"</f>
        <v>11.1</v>
      </c>
      <c r="B62" s="2" t="s">
        <v>77</v>
      </c>
      <c r="C62" s="7">
        <v>49782245.479999997</v>
      </c>
      <c r="D62" s="7">
        <v>55489003.609999999</v>
      </c>
      <c r="E62" s="7">
        <v>60007769</v>
      </c>
      <c r="F62" s="7">
        <v>58674052.869999997</v>
      </c>
      <c r="G62" s="7">
        <v>61719796</v>
      </c>
      <c r="H62" s="7">
        <v>63922934</v>
      </c>
      <c r="I62" s="7">
        <v>64581340</v>
      </c>
      <c r="J62" s="7">
        <v>66518780</v>
      </c>
      <c r="K62" s="7">
        <v>68514343</v>
      </c>
      <c r="L62" s="7">
        <v>70569773</v>
      </c>
      <c r="M62" s="7">
        <v>72686867</v>
      </c>
      <c r="N62" s="7">
        <v>74867473</v>
      </c>
      <c r="O62" s="7">
        <v>77113497</v>
      </c>
      <c r="P62" s="7">
        <v>79426902</v>
      </c>
      <c r="Q62" s="7">
        <v>81809709</v>
      </c>
      <c r="R62" s="7">
        <v>84264000</v>
      </c>
    </row>
    <row r="63" spans="1:18" ht="30">
      <c r="A63" s="4" t="str">
        <f>"11.2"</f>
        <v>11.2</v>
      </c>
      <c r="B63" s="2" t="s">
        <v>78</v>
      </c>
      <c r="C63" s="7">
        <v>15492209.859999999</v>
      </c>
      <c r="D63" s="7">
        <v>17631882.09</v>
      </c>
      <c r="E63" s="7">
        <v>18050840</v>
      </c>
      <c r="F63" s="7">
        <v>16542665.130000001</v>
      </c>
      <c r="G63" s="7">
        <v>18347455</v>
      </c>
      <c r="H63" s="7">
        <v>18973320</v>
      </c>
      <c r="I63" s="7">
        <v>19257921</v>
      </c>
      <c r="J63" s="7">
        <v>19546790</v>
      </c>
      <c r="K63" s="7">
        <v>19839991</v>
      </c>
      <c r="L63" s="7">
        <v>20137591</v>
      </c>
      <c r="M63" s="7">
        <v>20439655</v>
      </c>
      <c r="N63" s="7">
        <v>20746250</v>
      </c>
      <c r="O63" s="7">
        <v>21057444</v>
      </c>
      <c r="P63" s="7">
        <v>21373305</v>
      </c>
      <c r="Q63" s="7">
        <v>21693905</v>
      </c>
      <c r="R63" s="7">
        <v>22019314</v>
      </c>
    </row>
    <row r="64" spans="1:18" ht="21.95" customHeight="1">
      <c r="A64" s="4" t="str">
        <f>"11.3"</f>
        <v>11.3</v>
      </c>
      <c r="B64" s="2" t="s">
        <v>79</v>
      </c>
      <c r="C64" s="7">
        <v>0</v>
      </c>
      <c r="D64" s="7">
        <v>7905279</v>
      </c>
      <c r="E64" s="7">
        <v>13572326</v>
      </c>
      <c r="F64" s="7">
        <v>7549221.8399999999</v>
      </c>
      <c r="G64" s="7">
        <v>17497107</v>
      </c>
      <c r="H64" s="7">
        <v>9317011</v>
      </c>
      <c r="I64" s="7">
        <v>9106238</v>
      </c>
      <c r="J64" s="7">
        <v>5143735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</row>
    <row r="65" spans="1:18" ht="21.95" customHeight="1">
      <c r="A65" s="4" t="str">
        <f>"11.3.1"</f>
        <v>11.3.1</v>
      </c>
      <c r="B65" s="2" t="s">
        <v>80</v>
      </c>
      <c r="C65" s="7">
        <v>0</v>
      </c>
      <c r="D65" s="7">
        <v>4701092</v>
      </c>
      <c r="E65" s="7">
        <v>9321496</v>
      </c>
      <c r="F65" s="7">
        <v>4642683.1100000003</v>
      </c>
      <c r="G65" s="7">
        <v>14221071</v>
      </c>
      <c r="H65" s="7">
        <v>8586617</v>
      </c>
      <c r="I65" s="7">
        <v>8606238</v>
      </c>
      <c r="J65" s="7">
        <v>4643735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</row>
    <row r="66" spans="1:18" ht="21.95" customHeight="1">
      <c r="A66" s="4" t="str">
        <f>"11.3.2"</f>
        <v>11.3.2</v>
      </c>
      <c r="B66" s="2" t="s">
        <v>81</v>
      </c>
      <c r="C66" s="7">
        <v>0</v>
      </c>
      <c r="D66" s="7">
        <v>3204187</v>
      </c>
      <c r="E66" s="7">
        <v>4250830</v>
      </c>
      <c r="F66" s="7">
        <v>2906538.73</v>
      </c>
      <c r="G66" s="7">
        <v>3276036</v>
      </c>
      <c r="H66" s="7">
        <v>730394</v>
      </c>
      <c r="I66" s="7">
        <v>500000</v>
      </c>
      <c r="J66" s="7">
        <v>500000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</row>
    <row r="67" spans="1:18" ht="21.95" customHeight="1">
      <c r="A67" s="4" t="str">
        <f>"11.4"</f>
        <v>11.4</v>
      </c>
      <c r="B67" s="2" t="s">
        <v>82</v>
      </c>
      <c r="C67" s="7">
        <v>0</v>
      </c>
      <c r="D67" s="7">
        <v>0</v>
      </c>
      <c r="E67" s="7">
        <v>0</v>
      </c>
      <c r="F67" s="7">
        <v>0</v>
      </c>
      <c r="G67" s="7">
        <v>400000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</row>
    <row r="68" spans="1:18" ht="21.95" customHeight="1">
      <c r="A68" s="4" t="str">
        <f>"11.5"</f>
        <v>11.5</v>
      </c>
      <c r="B68" s="2" t="s">
        <v>83</v>
      </c>
      <c r="C68" s="7">
        <v>24655783.68</v>
      </c>
      <c r="D68" s="7">
        <v>22457372.07</v>
      </c>
      <c r="E68" s="7">
        <v>23128247</v>
      </c>
      <c r="F68" s="7">
        <v>16613184.539999999</v>
      </c>
      <c r="G68" s="7">
        <v>20648854</v>
      </c>
      <c r="H68" s="7">
        <v>19235691</v>
      </c>
      <c r="I68" s="7">
        <v>18216919</v>
      </c>
      <c r="J68" s="7">
        <v>14805045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</row>
    <row r="69" spans="1:18" ht="21.95" customHeight="1">
      <c r="A69" s="4" t="str">
        <f>"11.6"</f>
        <v>11.6</v>
      </c>
      <c r="B69" s="2" t="s">
        <v>84</v>
      </c>
      <c r="C69" s="7">
        <v>2640499.9900000002</v>
      </c>
      <c r="D69" s="7">
        <v>2238511.38</v>
      </c>
      <c r="E69" s="7">
        <v>5431935</v>
      </c>
      <c r="F69" s="7">
        <v>4983510.1100000003</v>
      </c>
      <c r="G69" s="7">
        <v>3391861</v>
      </c>
      <c r="H69" s="7">
        <v>500000</v>
      </c>
      <c r="I69" s="7">
        <v>500000</v>
      </c>
      <c r="J69" s="7">
        <v>500000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</row>
    <row r="70" spans="1:18" ht="30">
      <c r="A70" s="4">
        <v>12</v>
      </c>
      <c r="B70" s="2" t="s">
        <v>85</v>
      </c>
      <c r="C70" s="8" t="s">
        <v>117</v>
      </c>
      <c r="D70" s="8" t="s">
        <v>117</v>
      </c>
      <c r="E70" s="8" t="s">
        <v>117</v>
      </c>
      <c r="F70" s="8" t="s">
        <v>117</v>
      </c>
      <c r="G70" s="8" t="s">
        <v>117</v>
      </c>
      <c r="H70" s="8" t="s">
        <v>117</v>
      </c>
      <c r="I70" s="8" t="s">
        <v>117</v>
      </c>
      <c r="J70" s="8" t="s">
        <v>117</v>
      </c>
      <c r="K70" s="8" t="s">
        <v>117</v>
      </c>
      <c r="L70" s="8" t="s">
        <v>117</v>
      </c>
      <c r="M70" s="8" t="s">
        <v>117</v>
      </c>
      <c r="N70" s="8" t="s">
        <v>117</v>
      </c>
      <c r="O70" s="8" t="s">
        <v>117</v>
      </c>
      <c r="P70" s="8" t="s">
        <v>117</v>
      </c>
      <c r="Q70" s="8" t="s">
        <v>117</v>
      </c>
      <c r="R70" s="8" t="s">
        <v>117</v>
      </c>
    </row>
    <row r="71" spans="1:18" ht="30">
      <c r="A71" s="4" t="str">
        <f>"12.1"</f>
        <v>12.1</v>
      </c>
      <c r="B71" s="2" t="s">
        <v>86</v>
      </c>
      <c r="C71" s="7">
        <v>0</v>
      </c>
      <c r="D71" s="7">
        <v>0</v>
      </c>
      <c r="E71" s="7">
        <v>3930800</v>
      </c>
      <c r="F71" s="7">
        <v>3893268.54</v>
      </c>
      <c r="G71" s="7">
        <v>8300010</v>
      </c>
      <c r="H71" s="7">
        <v>891421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</row>
    <row r="72" spans="1:18" ht="15">
      <c r="A72" s="4" t="str">
        <f>"12.1.1"</f>
        <v>12.1.1</v>
      </c>
      <c r="B72" s="2" t="s">
        <v>87</v>
      </c>
      <c r="C72" s="7">
        <v>0</v>
      </c>
      <c r="D72" s="7">
        <v>0</v>
      </c>
      <c r="E72" s="7">
        <v>3447987</v>
      </c>
      <c r="F72" s="7">
        <v>3412737.93</v>
      </c>
      <c r="G72" s="7">
        <v>7355096</v>
      </c>
      <c r="H72" s="7">
        <v>891421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</row>
    <row r="73" spans="1:18" ht="30">
      <c r="A73" s="4" t="s">
        <v>88</v>
      </c>
      <c r="B73" s="2" t="s">
        <v>89</v>
      </c>
      <c r="C73" s="7">
        <v>0</v>
      </c>
      <c r="D73" s="7">
        <v>0</v>
      </c>
      <c r="E73" s="7">
        <v>3447987</v>
      </c>
      <c r="F73" s="7">
        <v>3412737.93</v>
      </c>
      <c r="G73" s="7">
        <v>7355096</v>
      </c>
      <c r="H73" s="7">
        <v>891421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</row>
    <row r="74" spans="1:18" ht="30">
      <c r="A74" s="4" t="str">
        <f>"12.2"</f>
        <v>12.2</v>
      </c>
      <c r="B74" s="2" t="s">
        <v>90</v>
      </c>
      <c r="C74" s="7">
        <v>0</v>
      </c>
      <c r="D74" s="7">
        <v>0</v>
      </c>
      <c r="E74" s="7">
        <v>3221780</v>
      </c>
      <c r="F74" s="7">
        <v>2903.79</v>
      </c>
      <c r="G74" s="7">
        <v>1678245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</row>
    <row r="75" spans="1:18" ht="15">
      <c r="A75" s="4" t="str">
        <f>"12.2.1"</f>
        <v>12.2.1</v>
      </c>
      <c r="B75" s="2" t="s">
        <v>91</v>
      </c>
      <c r="C75" s="7">
        <v>0</v>
      </c>
      <c r="D75" s="7">
        <v>0</v>
      </c>
      <c r="E75" s="7">
        <v>3221780</v>
      </c>
      <c r="F75" s="7">
        <v>2903.79</v>
      </c>
      <c r="G75" s="7">
        <v>1677362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</row>
    <row r="76" spans="1:18" ht="30">
      <c r="A76" s="4" t="s">
        <v>92</v>
      </c>
      <c r="B76" s="2" t="s">
        <v>93</v>
      </c>
      <c r="C76" s="7">
        <v>0</v>
      </c>
      <c r="D76" s="7">
        <v>0</v>
      </c>
      <c r="E76" s="7">
        <v>0</v>
      </c>
      <c r="F76" s="7">
        <v>0</v>
      </c>
      <c r="G76" s="7">
        <v>1677362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</row>
    <row r="77" spans="1:18" ht="15">
      <c r="A77" s="4" t="s">
        <v>0</v>
      </c>
      <c r="B77" s="1" t="s">
        <v>1</v>
      </c>
      <c r="C77" s="1" t="s">
        <v>2</v>
      </c>
      <c r="D77" s="1" t="s">
        <v>3</v>
      </c>
      <c r="E77" s="1" t="s">
        <v>4</v>
      </c>
      <c r="F77" s="1" t="s">
        <v>5</v>
      </c>
      <c r="G77" s="1" t="s">
        <v>6</v>
      </c>
      <c r="H77" s="1" t="s">
        <v>7</v>
      </c>
      <c r="I77" s="1" t="s">
        <v>8</v>
      </c>
      <c r="J77" s="1" t="s">
        <v>9</v>
      </c>
      <c r="K77" s="1" t="s">
        <v>10</v>
      </c>
      <c r="L77" s="1" t="s">
        <v>11</v>
      </c>
      <c r="M77" s="1" t="s">
        <v>12</v>
      </c>
      <c r="N77" s="1" t="s">
        <v>13</v>
      </c>
      <c r="O77" s="1" t="s">
        <v>14</v>
      </c>
      <c r="P77" s="1" t="s">
        <v>15</v>
      </c>
      <c r="Q77" s="1" t="s">
        <v>16</v>
      </c>
      <c r="R77" s="1" t="s">
        <v>17</v>
      </c>
    </row>
    <row r="78" spans="1:18" ht="30">
      <c r="A78" s="4" t="str">
        <f>"12.3"</f>
        <v>12.3</v>
      </c>
      <c r="B78" s="2" t="s">
        <v>94</v>
      </c>
      <c r="C78" s="7">
        <v>0</v>
      </c>
      <c r="D78" s="7">
        <v>0</v>
      </c>
      <c r="E78" s="7">
        <v>4103153</v>
      </c>
      <c r="F78" s="7">
        <v>4022872.48</v>
      </c>
      <c r="G78" s="7">
        <v>8575561</v>
      </c>
      <c r="H78" s="7">
        <v>891421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</row>
    <row r="79" spans="1:18" ht="15">
      <c r="A79" s="4" t="str">
        <f>"12.3.1"</f>
        <v>12.3.1</v>
      </c>
      <c r="B79" s="2" t="s">
        <v>95</v>
      </c>
      <c r="C79" s="7">
        <v>0</v>
      </c>
      <c r="D79" s="7">
        <v>0</v>
      </c>
      <c r="E79" s="7">
        <v>3526134</v>
      </c>
      <c r="F79" s="7">
        <v>3451436.83</v>
      </c>
      <c r="G79" s="7">
        <v>7468606</v>
      </c>
      <c r="H79" s="7">
        <v>891421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</row>
    <row r="80" spans="1:18" ht="45">
      <c r="A80" s="4" t="str">
        <f>"12.3.2"</f>
        <v>12.3.2</v>
      </c>
      <c r="B80" s="2" t="s">
        <v>96</v>
      </c>
      <c r="C80" s="7">
        <v>0</v>
      </c>
      <c r="D80" s="7">
        <v>0</v>
      </c>
      <c r="E80" s="7">
        <v>3526134</v>
      </c>
      <c r="F80" s="7">
        <v>3451436.83</v>
      </c>
      <c r="G80" s="7">
        <v>7468606</v>
      </c>
      <c r="H80" s="7">
        <v>891421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</row>
    <row r="81" spans="1:18" ht="30">
      <c r="A81" s="4" t="str">
        <f>"12.4"</f>
        <v>12.4</v>
      </c>
      <c r="B81" s="2" t="s">
        <v>97</v>
      </c>
      <c r="C81" s="7">
        <v>0</v>
      </c>
      <c r="D81" s="7">
        <v>0</v>
      </c>
      <c r="E81" s="7">
        <v>6667299</v>
      </c>
      <c r="F81" s="7">
        <v>2136868</v>
      </c>
      <c r="G81" s="7">
        <v>2723084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</row>
    <row r="82" spans="1:18" ht="15">
      <c r="A82" s="4" t="str">
        <f>"12.4.1"</f>
        <v>12.4.1</v>
      </c>
      <c r="B82" s="2" t="s">
        <v>98</v>
      </c>
      <c r="C82" s="7">
        <v>0</v>
      </c>
      <c r="D82" s="7">
        <v>0</v>
      </c>
      <c r="E82" s="7">
        <v>3221780</v>
      </c>
      <c r="F82" s="7">
        <v>732343.24</v>
      </c>
      <c r="G82" s="7">
        <v>1677362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</row>
    <row r="83" spans="1:18" ht="45">
      <c r="A83" s="4" t="str">
        <f>"12.4.2"</f>
        <v>12.4.2</v>
      </c>
      <c r="B83" s="2" t="s">
        <v>99</v>
      </c>
      <c r="C83" s="7">
        <v>0</v>
      </c>
      <c r="D83" s="7">
        <v>0</v>
      </c>
      <c r="E83" s="7">
        <v>3221780</v>
      </c>
      <c r="F83" s="7">
        <v>732343.24</v>
      </c>
      <c r="G83" s="7">
        <v>1677362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</row>
    <row r="84" spans="1:18" ht="30">
      <c r="A84" s="4">
        <v>13</v>
      </c>
      <c r="B84" s="2" t="s">
        <v>100</v>
      </c>
      <c r="C84" s="8" t="s">
        <v>117</v>
      </c>
      <c r="D84" s="8" t="s">
        <v>117</v>
      </c>
      <c r="E84" s="8" t="s">
        <v>117</v>
      </c>
      <c r="F84" s="8" t="s">
        <v>117</v>
      </c>
      <c r="G84" s="8" t="s">
        <v>117</v>
      </c>
      <c r="H84" s="8" t="s">
        <v>117</v>
      </c>
      <c r="I84" s="8" t="s">
        <v>117</v>
      </c>
      <c r="J84" s="8" t="s">
        <v>117</v>
      </c>
      <c r="K84" s="8" t="s">
        <v>117</v>
      </c>
      <c r="L84" s="8" t="s">
        <v>117</v>
      </c>
      <c r="M84" s="8" t="s">
        <v>117</v>
      </c>
      <c r="N84" s="8" t="s">
        <v>117</v>
      </c>
      <c r="O84" s="8" t="s">
        <v>117</v>
      </c>
      <c r="P84" s="8" t="s">
        <v>117</v>
      </c>
      <c r="Q84" s="8" t="s">
        <v>117</v>
      </c>
      <c r="R84" s="8" t="s">
        <v>117</v>
      </c>
    </row>
    <row r="85" spans="1:18" ht="45">
      <c r="A85" s="4" t="str">
        <f>"13.1"</f>
        <v>13.1</v>
      </c>
      <c r="B85" s="2" t="s">
        <v>101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</row>
    <row r="86" spans="1:18" ht="45">
      <c r="A86" s="4" t="str">
        <f>"13.2"</f>
        <v>13.2</v>
      </c>
      <c r="B86" s="2" t="s">
        <v>102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</row>
    <row r="87" spans="1:18" ht="30">
      <c r="A87" s="4" t="str">
        <f>"13.3"</f>
        <v>13.3</v>
      </c>
      <c r="B87" s="2" t="s">
        <v>103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</row>
    <row r="88" spans="1:18" ht="45">
      <c r="A88" s="4" t="str">
        <f>"13.4"</f>
        <v>13.4</v>
      </c>
      <c r="B88" s="2" t="s">
        <v>104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</row>
    <row r="89" spans="1:18" ht="45">
      <c r="A89" s="4" t="str">
        <f>"13.5"</f>
        <v>13.5</v>
      </c>
      <c r="B89" s="2" t="s">
        <v>105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</row>
    <row r="90" spans="1:18" ht="45">
      <c r="A90" s="4" t="str">
        <f>"13.6"</f>
        <v>13.6</v>
      </c>
      <c r="B90" s="2" t="s">
        <v>106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</row>
    <row r="91" spans="1:18" ht="30">
      <c r="A91" s="4" t="str">
        <f>"13.7"</f>
        <v>13.7</v>
      </c>
      <c r="B91" s="2" t="s">
        <v>107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</row>
    <row r="92" spans="1:18" ht="15">
      <c r="A92" s="4">
        <v>14</v>
      </c>
      <c r="B92" s="2" t="s">
        <v>108</v>
      </c>
      <c r="C92" s="8" t="s">
        <v>117</v>
      </c>
      <c r="D92" s="8" t="s">
        <v>117</v>
      </c>
      <c r="E92" s="8" t="s">
        <v>117</v>
      </c>
      <c r="F92" s="8" t="s">
        <v>117</v>
      </c>
      <c r="G92" s="8" t="s">
        <v>117</v>
      </c>
      <c r="H92" s="8" t="s">
        <v>117</v>
      </c>
      <c r="I92" s="8" t="s">
        <v>117</v>
      </c>
      <c r="J92" s="8" t="s">
        <v>117</v>
      </c>
      <c r="K92" s="8" t="s">
        <v>117</v>
      </c>
      <c r="L92" s="8" t="s">
        <v>117</v>
      </c>
      <c r="M92" s="8" t="s">
        <v>117</v>
      </c>
      <c r="N92" s="8" t="s">
        <v>117</v>
      </c>
      <c r="O92" s="8" t="s">
        <v>117</v>
      </c>
      <c r="P92" s="8" t="s">
        <v>117</v>
      </c>
      <c r="Q92" s="8" t="s">
        <v>117</v>
      </c>
      <c r="R92" s="8" t="s">
        <v>117</v>
      </c>
    </row>
    <row r="93" spans="1:18" ht="45">
      <c r="A93" s="4" t="str">
        <f>"14.1"</f>
        <v>14.1</v>
      </c>
      <c r="B93" s="2" t="s">
        <v>109</v>
      </c>
      <c r="C93" s="7">
        <v>7797209.2300000004</v>
      </c>
      <c r="D93" s="7">
        <v>6020765.5999999996</v>
      </c>
      <c r="E93" s="7">
        <v>7474703</v>
      </c>
      <c r="F93" s="7">
        <v>7474702.5999999996</v>
      </c>
      <c r="G93" s="7">
        <v>5608508</v>
      </c>
      <c r="H93" s="7">
        <v>5768547</v>
      </c>
      <c r="I93" s="7">
        <v>5216671</v>
      </c>
      <c r="J93" s="7">
        <v>4441044</v>
      </c>
      <c r="K93" s="7">
        <v>4441044</v>
      </c>
      <c r="L93" s="7">
        <v>4441044</v>
      </c>
      <c r="M93" s="7">
        <v>4441044</v>
      </c>
      <c r="N93" s="7">
        <v>4441044</v>
      </c>
      <c r="O93" s="7">
        <v>3570293</v>
      </c>
      <c r="P93" s="7">
        <v>1824720</v>
      </c>
      <c r="Q93" s="7">
        <v>554120</v>
      </c>
      <c r="R93" s="7">
        <v>0</v>
      </c>
    </row>
    <row r="94" spans="1:18" ht="15">
      <c r="A94" s="4" t="str">
        <f>"14.2"</f>
        <v>14.2</v>
      </c>
      <c r="B94" s="2" t="s">
        <v>110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</row>
    <row r="95" spans="1:18" ht="15">
      <c r="A95" s="4" t="str">
        <f>"14.3"</f>
        <v>14.3</v>
      </c>
      <c r="B95" s="2" t="s">
        <v>111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</row>
    <row r="96" spans="1:18" ht="15">
      <c r="A96" s="4" t="str">
        <f>"14.3.1"</f>
        <v>14.3.1</v>
      </c>
      <c r="B96" s="2" t="s">
        <v>112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</row>
    <row r="97" spans="1:18" ht="30">
      <c r="A97" s="4" t="str">
        <f>"14.3.2"</f>
        <v>14.3.2</v>
      </c>
      <c r="B97" s="2" t="s">
        <v>113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</row>
    <row r="98" spans="1:18" ht="15">
      <c r="A98" s="4" t="str">
        <f>"14.3.3"</f>
        <v>14.3.3</v>
      </c>
      <c r="B98" s="2" t="s">
        <v>114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</row>
    <row r="99" spans="1:18" ht="30">
      <c r="A99" s="4" t="str">
        <f>"14.4"</f>
        <v>14.4</v>
      </c>
      <c r="B99" s="2" t="s">
        <v>115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</row>
    <row r="107" spans="1:18">
      <c r="F107" s="12"/>
    </row>
    <row r="114" spans="8:8">
      <c r="H114" s="12"/>
    </row>
  </sheetData>
  <pageMargins left="0.19685039370078741" right="0.19685039370078741" top="0.74803149606299213" bottom="0.74803149606299213" header="0.31496062992125984" footer="0.31496062992125984"/>
  <pageSetup paperSize="8" scale="50" orientation="landscape" horizontalDpi="4294967293" verticalDpi="0" r:id="rId1"/>
  <headerFooter>
    <oddHeader>&amp;RZałącznik nr 1
do Uchały  nr XXX - 335/2013. Rady Powiatu Wołomińskiego 
z dnia 26 czerwca 2013 r.</oddHeader>
  </headerFooter>
  <rowBreaks count="2" manualBreakCount="2">
    <brk id="47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nowy</vt:lpstr>
      <vt:lpstr>1505</vt:lpstr>
      <vt:lpstr>'1505'!Obszar_wydruku</vt:lpstr>
      <vt:lpstr>nowy!Obszar_wydruku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f06</cp:lastModifiedBy>
  <cp:lastPrinted>2013-07-01T13:10:00Z</cp:lastPrinted>
  <dcterms:created xsi:type="dcterms:W3CDTF">2013-03-15T18:14:21Z</dcterms:created>
  <dcterms:modified xsi:type="dcterms:W3CDTF">2013-07-01T13:10:04Z</dcterms:modified>
</cp:coreProperties>
</file>